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23955" windowHeight="9780" activeTab="0"/>
  </bookViews>
  <sheets>
    <sheet name="IS Summary" sheetId="1" r:id="rId1"/>
    <sheet name="IS 01 Headquarters" sheetId="4" r:id="rId2"/>
    <sheet name="IS 02 BoardMeetings" sheetId="5" r:id="rId3"/>
    <sheet name="IS 03 Presidents Budget " sheetId="6" r:id="rId4"/>
    <sheet name="IS 05 IT" sheetId="8" r:id="rId5"/>
    <sheet name="IS 10 General Membership" sheetId="9" r:id="rId6"/>
    <sheet name="IS 11 Chapter Activities" sheetId="10" r:id="rId7"/>
    <sheet name="IS 12 Multilngual Newsletter" sheetId="11" r:id="rId8"/>
    <sheet name="IS 19 Annual Conference JDA" sheetId="29" r:id="rId9"/>
    <sheet name="IS 20 Annual Conference" sheetId="12" r:id="rId10"/>
    <sheet name="PDS 30" sheetId="27" r:id="rId11"/>
    <sheet name="Conferences &amp; Institutes 31-39" sheetId="14" r:id="rId12"/>
    <sheet name="IS 60 Books " sheetId="16" r:id="rId13"/>
    <sheet name="IS 61 Cabe Store" sheetId="17" r:id="rId14"/>
    <sheet name="IS 62 Mailing Lists" sheetId="18" r:id="rId15"/>
    <sheet name="IS 70 Teacherships" sheetId="19" r:id="rId16"/>
    <sheet name="IS 80 Advocacy Legislative" sheetId="20" r:id="rId17"/>
    <sheet name="IS 81 Public Relations" sheetId="21" r:id="rId18"/>
    <sheet name="IS 83 i3 " sheetId="23" r:id="rId19"/>
    <sheet name="IS 95 Project to Inspire" sheetId="24" r:id="rId20"/>
    <sheet name="Sheet1" sheetId="28" r:id="rId21"/>
  </sheets>
  <definedNames>
    <definedName name="_xlnm.Print_Area" localSheetId="11">Table3[#All]</definedName>
    <definedName name="_xlnm.Print_Area" localSheetId="1">'IS 01 Headquarters'!$A$1:$Q$251</definedName>
    <definedName name="_xlnm.Print_Area" localSheetId="2">Table10[#All]</definedName>
    <definedName name="_xlnm.Print_Area" localSheetId="3">Table11[#All]</definedName>
    <definedName name="_xlnm.Print_Area" localSheetId="4">Table12[#All]</definedName>
    <definedName name="_xlnm.Print_Area" localSheetId="5">Table13[#All]</definedName>
    <definedName name="_xlnm.Print_Area" localSheetId="6">Table14[#All]</definedName>
    <definedName name="_xlnm.Print_Area" localSheetId="7">Table15[#All]</definedName>
    <definedName name="_xlnm.Print_Area" localSheetId="8">Table172[#All]</definedName>
    <definedName name="_xlnm.Print_Area" localSheetId="9">Table17[#All]</definedName>
    <definedName name="_xlnm.Print_Area" localSheetId="12">Table4[#All]</definedName>
    <definedName name="_xlnm.Print_Area" localSheetId="13">Table6[#All]</definedName>
    <definedName name="_xlnm.Print_Area" localSheetId="14">Table7[#All]</definedName>
    <definedName name="_xlnm.Print_Area" localSheetId="15">Table8[#All]</definedName>
    <definedName name="_xlnm.Print_Area" localSheetId="16">Table16[#All]</definedName>
    <definedName name="_xlnm.Print_Area" localSheetId="17">Table18[#All]</definedName>
    <definedName name="_xlnm.Print_Area" localSheetId="18">'IS 83 i3 '!$A$1:$Q$123</definedName>
    <definedName name="_xlnm.Print_Area" localSheetId="19">Table20[#All]</definedName>
    <definedName name="_xlnm.Print_Area" localSheetId="0">Table5[#All]</definedName>
    <definedName name="_xlnm.Print_Area" localSheetId="10">Table2[#All]</definedName>
    <definedName name="_xlnm.Print_Titles" localSheetId="0">'IS Summary'!$1:$2</definedName>
    <definedName name="_xlnm.Print_Titles" localSheetId="1">'IS 01 Headquarters'!$1:$2</definedName>
    <definedName name="_xlnm.Print_Titles" localSheetId="2">'IS 02 BoardMeetings'!$1:$2</definedName>
    <definedName name="_xlnm.Print_Titles" localSheetId="3">'IS 03 Presidents Budget '!$1:$2</definedName>
    <definedName name="_xlnm.Print_Titles" localSheetId="4">'IS 05 IT'!$1:$2</definedName>
    <definedName name="_xlnm.Print_Titles" localSheetId="5">'IS 10 General Membership'!$1:$2</definedName>
    <definedName name="_xlnm.Print_Titles" localSheetId="6">'IS 11 Chapter Activities'!$1:$2</definedName>
    <definedName name="_xlnm.Print_Titles" localSheetId="7">'IS 12 Multilngual Newsletter'!$1:$2</definedName>
    <definedName name="_xlnm.Print_Titles" localSheetId="8">'IS 19 Annual Conference JDA'!$1:$2</definedName>
    <definedName name="_xlnm.Print_Titles" localSheetId="9">'IS 20 Annual Conference'!$1:$2</definedName>
    <definedName name="_xlnm.Print_Titles" localSheetId="10">'PDS 30'!$1:$2</definedName>
    <definedName name="_xlnm.Print_Titles" localSheetId="11">'Conferences &amp; Institutes 31-39'!$1:$2</definedName>
    <definedName name="_xlnm.Print_Titles" localSheetId="12">'IS 60 Books '!$1:$2</definedName>
    <definedName name="_xlnm.Print_Titles" localSheetId="13">'IS 61 Cabe Store'!$1:$2</definedName>
    <definedName name="_xlnm.Print_Titles" localSheetId="14">'IS 62 Mailing Lists'!$1:$2</definedName>
    <definedName name="_xlnm.Print_Titles" localSheetId="15">'IS 70 Teacherships'!$1:$2</definedName>
    <definedName name="_xlnm.Print_Titles" localSheetId="16">'IS 80 Advocacy Legislative'!$1:$2</definedName>
    <definedName name="_xlnm.Print_Titles" localSheetId="17">'IS 81 Public Relations'!$1:$2</definedName>
    <definedName name="_xlnm.Print_Titles" localSheetId="18">'IS 83 i3 '!$1:$2</definedName>
    <definedName name="_xlnm.Print_Titles" localSheetId="19">'IS 95 Project to Inspire'!$1:$2</definedName>
  </definedNames>
  <calcPr calcId="125725"/>
</workbook>
</file>

<file path=xl/sharedStrings.xml><?xml version="1.0" encoding="utf-8"?>
<sst xmlns="http://schemas.openxmlformats.org/spreadsheetml/2006/main" count="3428" uniqueCount="248">
  <si>
    <t>Income</t>
  </si>
  <si>
    <t>Membership - Teacher</t>
  </si>
  <si>
    <t>Membership - Paraprofessional</t>
  </si>
  <si>
    <t>Membership - Student</t>
  </si>
  <si>
    <t>Membership - Administrator</t>
  </si>
  <si>
    <t>Fees-Registration</t>
  </si>
  <si>
    <t>Fees - Exhibitors</t>
  </si>
  <si>
    <t>Fees - Career Fair</t>
  </si>
  <si>
    <t xml:space="preserve">Presenter Fees Annual </t>
  </si>
  <si>
    <t>Publications</t>
  </si>
  <si>
    <t>Promotional Items</t>
  </si>
  <si>
    <t>Sponsors</t>
  </si>
  <si>
    <t>Other - Contributions</t>
  </si>
  <si>
    <t>Other - Advertising</t>
  </si>
  <si>
    <t>Ticket Sales</t>
  </si>
  <si>
    <t>Other - Mailing Lists</t>
  </si>
  <si>
    <t>Registration Cancellation</t>
  </si>
  <si>
    <t>Fundraising Income</t>
  </si>
  <si>
    <t>Grant Income i3</t>
  </si>
  <si>
    <t xml:space="preserve">Special Project </t>
  </si>
  <si>
    <t>Other Income</t>
  </si>
  <si>
    <t>In-Kind Contribution</t>
  </si>
  <si>
    <t>Total Income</t>
  </si>
  <si>
    <t xml:space="preserve"> </t>
  </si>
  <si>
    <t>Cost of Sales</t>
  </si>
  <si>
    <t>Purchases/ Membership</t>
  </si>
  <si>
    <t>Freight Charged to Customers</t>
  </si>
  <si>
    <t>Total Cost of Sales</t>
  </si>
  <si>
    <t>Gross Margin</t>
  </si>
  <si>
    <t>Operating Expenses</t>
  </si>
  <si>
    <t>Salaries &amp; Wages - Salary</t>
  </si>
  <si>
    <t>Salaries &amp; Wages - Hourly</t>
  </si>
  <si>
    <t>Temporary Help</t>
  </si>
  <si>
    <t>Payroll Taxes</t>
  </si>
  <si>
    <t>Worker's Compensation</t>
  </si>
  <si>
    <t>Dental Insurance</t>
  </si>
  <si>
    <t>Medical Insurance</t>
  </si>
  <si>
    <t>Employee Life Insurance</t>
  </si>
  <si>
    <t>Retirement Plan</t>
  </si>
  <si>
    <t>Phone Expense</t>
  </si>
  <si>
    <t>Electricity Expense</t>
  </si>
  <si>
    <t>Disposal Expense</t>
  </si>
  <si>
    <t>Gas Expense</t>
  </si>
  <si>
    <t>Janitorial Expense</t>
  </si>
  <si>
    <t>Security (Alarm) Expense</t>
  </si>
  <si>
    <t>Insurance Expense</t>
  </si>
  <si>
    <t>Water Expense</t>
  </si>
  <si>
    <t>Tax &amp; Licenses</t>
  </si>
  <si>
    <t>Sales Tax Expense</t>
  </si>
  <si>
    <t>Postage - US Mail</t>
  </si>
  <si>
    <t>Postage - Freight Shipping</t>
  </si>
  <si>
    <t>Postage - UPS</t>
  </si>
  <si>
    <t>Postage - Federal Express</t>
  </si>
  <si>
    <t>Office Supplies Expense</t>
  </si>
  <si>
    <t>Maint. &amp; Repairs: Equipment</t>
  </si>
  <si>
    <t>Maint. &amp; Repairs:Building</t>
  </si>
  <si>
    <t>Equipment Rental Expense</t>
  </si>
  <si>
    <t>Activity Supplies</t>
  </si>
  <si>
    <t>Activity Supplies - Region 1</t>
  </si>
  <si>
    <t>Activity Supplies - Region 3</t>
  </si>
  <si>
    <t>Activity Supplies - Region 4</t>
  </si>
  <si>
    <t>Decorations</t>
  </si>
  <si>
    <t>Awards &amp; Gifts</t>
  </si>
  <si>
    <t>Reprographics</t>
  </si>
  <si>
    <t>Facility Rental</t>
  </si>
  <si>
    <t>Seminars &amp; Education Expense</t>
  </si>
  <si>
    <t>Dues &amp; Subscription Expense</t>
  </si>
  <si>
    <t>Speaker Fees</t>
  </si>
  <si>
    <t>Speaker Travel Costs</t>
  </si>
  <si>
    <t>Scholarships - Chapters</t>
  </si>
  <si>
    <t>Donations &amp; Contributions</t>
  </si>
  <si>
    <t>Travel Expense</t>
  </si>
  <si>
    <t>Meals Expense</t>
  </si>
  <si>
    <t>Conference Music Show Expense</t>
  </si>
  <si>
    <t>Food Catering Service</t>
  </si>
  <si>
    <t>Lodging Expense</t>
  </si>
  <si>
    <t>Auto Lease</t>
  </si>
  <si>
    <t>Legal Expense</t>
  </si>
  <si>
    <t>Accounting Expense</t>
  </si>
  <si>
    <t>Bank Charges</t>
  </si>
  <si>
    <t>Computer Services</t>
  </si>
  <si>
    <t>Other - Services</t>
  </si>
  <si>
    <t>Consultants</t>
  </si>
  <si>
    <t>Advertising Expense</t>
  </si>
  <si>
    <t>Interest Expense</t>
  </si>
  <si>
    <t>Prior Year Expenses</t>
  </si>
  <si>
    <t>Micellaneous Expense</t>
  </si>
  <si>
    <t>In-Kind Expense</t>
  </si>
  <si>
    <t>Total Operating Expenses</t>
  </si>
  <si>
    <t>Net income (loss)</t>
  </si>
  <si>
    <t>GL</t>
  </si>
  <si>
    <t>Membership - Parent/Community</t>
  </si>
  <si>
    <t>Membership-Inst/Org/Commercial</t>
  </si>
  <si>
    <t>Membership - Retired Teacher</t>
  </si>
  <si>
    <t>Vacation Expense</t>
  </si>
  <si>
    <t>Vacation Expense - Hourly</t>
  </si>
  <si>
    <t>Sick Pay Expense - Salary</t>
  </si>
  <si>
    <t>Sick Pay Expense - Hourly</t>
  </si>
  <si>
    <t>Rent Expense</t>
  </si>
  <si>
    <t>Activity Supplies - Region 2</t>
  </si>
  <si>
    <t>Activity Supplies - Region 5</t>
  </si>
  <si>
    <t>Credit Card Charge Fees</t>
  </si>
  <si>
    <t>Reserve for Endownment Fund</t>
  </si>
  <si>
    <t>Cash (Over)/Short</t>
  </si>
  <si>
    <t>Losses on NSF Checks</t>
  </si>
  <si>
    <t>Bad Debt Expense</t>
  </si>
  <si>
    <t>Fines &amp; Penalties</t>
  </si>
  <si>
    <t>Inter-program account</t>
  </si>
  <si>
    <t>Indirect Cost</t>
  </si>
  <si>
    <t>Unrealized Gain/Loss on Invest</t>
  </si>
  <si>
    <t>Security Services-Conference</t>
  </si>
  <si>
    <t>Jul'13</t>
  </si>
  <si>
    <t>Aug' 13</t>
  </si>
  <si>
    <t>Sep' 13</t>
  </si>
  <si>
    <t>Oct'13</t>
  </si>
  <si>
    <t>Nov'13</t>
  </si>
  <si>
    <t>Dec'13</t>
  </si>
  <si>
    <t>Jan'14</t>
  </si>
  <si>
    <t>Mar'14</t>
  </si>
  <si>
    <t>Apr'14</t>
  </si>
  <si>
    <t>May'14</t>
  </si>
  <si>
    <t>Jun'14</t>
  </si>
  <si>
    <t>Feb'14</t>
  </si>
  <si>
    <t>Interest Income</t>
  </si>
  <si>
    <t>Chapter Rebates</t>
  </si>
  <si>
    <t>Prior Year Income</t>
  </si>
  <si>
    <t>Depreciation Expense</t>
  </si>
  <si>
    <t>Fundraising Income (raffle &amp; other)</t>
  </si>
  <si>
    <t>Publications-Different Budget</t>
  </si>
  <si>
    <t>Promotional Items-Different Budget</t>
  </si>
  <si>
    <t>raffle tickets, plus silent auction and misc other</t>
  </si>
  <si>
    <t>Contest winners 6,000, plus Scholarships 2,500 frames, plaques &amp; misc  2,500</t>
  </si>
  <si>
    <t>FY12-13 Actuals</t>
  </si>
  <si>
    <t>2day institutes 202*125=$25,250, school site visits 140*$50=$7,000</t>
  </si>
  <si>
    <t>Phone Expense/Internet</t>
  </si>
  <si>
    <t>Tax &amp; Licenses/Liability Insurance</t>
  </si>
  <si>
    <t>Postage US Mail/Program &amp; brochures</t>
  </si>
  <si>
    <t>A&amp;V equipment</t>
  </si>
  <si>
    <t>Presidents Budget</t>
  </si>
  <si>
    <t>Board Meetings</t>
  </si>
  <si>
    <t>Other - Services/Voting Software</t>
  </si>
  <si>
    <t>Chapter Rebates 20% of $87,000 membership received (17,400-11,000) unclaimed Rebates &amp; Scholarships</t>
  </si>
  <si>
    <t>Other - Services/Strategic Plan</t>
  </si>
  <si>
    <t>5 Scholarships @$2000=10,000</t>
  </si>
  <si>
    <t xml:space="preserve">Interest income on CD's </t>
  </si>
  <si>
    <t>Teacherships</t>
  </si>
  <si>
    <t>Phone Expense/internet</t>
  </si>
  <si>
    <t>Professional Development</t>
  </si>
  <si>
    <t>District PD                        30 sessions</t>
  </si>
  <si>
    <t>Bakersfield</t>
  </si>
  <si>
    <t>SAC</t>
  </si>
  <si>
    <t>Monterey</t>
  </si>
  <si>
    <t>Ontario</t>
  </si>
  <si>
    <t>TBD</t>
  </si>
  <si>
    <t>Bonus</t>
  </si>
  <si>
    <t>Interest Expense/Mortgage</t>
  </si>
  <si>
    <t>Hotel Rebates</t>
  </si>
  <si>
    <t>Travel Expense/Boardmembers</t>
  </si>
  <si>
    <t>Regional Reps $200/Regional Headquarters Expenses for Leadership building membership drive $1000</t>
  </si>
  <si>
    <t>Matching Funds for 10 Chapters @$500=$5000</t>
  </si>
  <si>
    <t xml:space="preserve">Affiliate Expenses </t>
  </si>
  <si>
    <t>Registration Management $25,000+$1900, Security Services $4,500, Drayage $55,000, other $1,500, ground transportation$7,000</t>
  </si>
  <si>
    <t>Other - Services-Whittier Mailing</t>
  </si>
  <si>
    <t>Other Income-Shiping &amp; Handling</t>
  </si>
  <si>
    <t>Grant Income, $150,000 Sobrato, SF $75,000, $5,000IME Becas</t>
  </si>
  <si>
    <t>Special Project -Contracts</t>
  </si>
  <si>
    <t>Column1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</si>
  <si>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</si>
  <si>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</si>
  <si>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</si>
  <si>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</si>
  <si>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</si>
  <si>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</si>
  <si>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</si>
  <si>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</si>
  <si>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</si>
  <si>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</si>
  <si>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</si>
  <si>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</si>
  <si>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</si>
  <si>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</si>
  <si>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</si>
  <si>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</si>
  <si>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</t>
  </si>
  <si>
    <t>(attendees 35@$150*10)</t>
  </si>
  <si>
    <t>Single Day w/out Speak Back to School Series</t>
  </si>
  <si>
    <t>Office Supplies Expense/Equipment</t>
  </si>
  <si>
    <t xml:space="preserve">Liability Insurance-Building &amp; other activities Philadelphia </t>
  </si>
  <si>
    <t>Arrowhead and Azusa Light and Water Co.</t>
  </si>
  <si>
    <t>Los Angeles County Tax, Tax on Equipment</t>
  </si>
  <si>
    <t>Konica Minolta Lease on Copier,  and Pitney Bowes Machine Postage</t>
  </si>
  <si>
    <t>Konica Minolta Maintenance agreement for Color and Black and white/supplies</t>
  </si>
  <si>
    <t>Building, Fixtures, Equipment, Computer and Software</t>
  </si>
  <si>
    <t>Annual Audit with Vasquez and Co.</t>
  </si>
  <si>
    <t>ADP-Payroll processing, File Keepers, Paul Flores, Whittier Mailing</t>
  </si>
  <si>
    <t>Interest Expense on Mortgage Building</t>
  </si>
  <si>
    <t>Interest Income on CD's</t>
  </si>
  <si>
    <t>New Phone System</t>
  </si>
  <si>
    <t>Technology -Training Seminars</t>
  </si>
  <si>
    <t>OMS Yearly Fee $2500</t>
  </si>
  <si>
    <t>German (Downtown Mac - Support IT for General and Administrative)</t>
  </si>
  <si>
    <t xml:space="preserve">Software, Hardware, laptops, LCD projectors, Go Daddy, Survey Monkey, Online Services </t>
  </si>
  <si>
    <t>Single Day w/Speaker       10 sessions School Series</t>
  </si>
  <si>
    <t>District Consulting PD               20 sessions</t>
  </si>
  <si>
    <t>Headquarters</t>
  </si>
  <si>
    <t>IT</t>
  </si>
  <si>
    <t>General Membership</t>
  </si>
  <si>
    <t>Chapter Activities</t>
  </si>
  <si>
    <t>Multilingual Newsletter</t>
  </si>
  <si>
    <t>Annual Conference</t>
  </si>
  <si>
    <t>Conference &amp; Institutes</t>
  </si>
  <si>
    <t>Cabe Store</t>
  </si>
  <si>
    <t>Mailing Lists</t>
  </si>
  <si>
    <t>Advocacy &amp; Legislative</t>
  </si>
  <si>
    <t>i3</t>
  </si>
  <si>
    <t>Project 2 Inspire</t>
  </si>
  <si>
    <t>NEW</t>
  </si>
  <si>
    <t>FY 13-14 BUDGET</t>
  </si>
  <si>
    <t>FY 13-14 Budget</t>
  </si>
  <si>
    <t>NEW EVENT</t>
  </si>
  <si>
    <t>Advertising /Proud &amp; Bilingual camp</t>
  </si>
  <si>
    <t>Public Relations/Special Events</t>
  </si>
  <si>
    <t>Income expected to be generated in March fro annual</t>
  </si>
  <si>
    <t>Grant Income i3/Sobrato/SF/IME</t>
  </si>
  <si>
    <t>Grant Income Chase</t>
  </si>
  <si>
    <t>Cash (Over)/Short-Replenish Reserves</t>
  </si>
  <si>
    <t>Luncheon $34,000, Seal of Excellence $36,000, Membership Reception $15,400, 2day Institutes $12,322, Administrative Leadership Symposium $7,400, Parent Center vouchers $7,000, high school volunteer $4,600, Exhibitors $5,000, Staff $4,000,  High School Volunteer, Volunteer Community Service &amp; Misc $21,278</t>
  </si>
  <si>
    <t>Flight and mileage reimbursement</t>
  </si>
  <si>
    <t>JDA Luncheon (Attendees 50*$40 ea.)</t>
  </si>
  <si>
    <t xml:space="preserve">1 night </t>
  </si>
  <si>
    <t>JDA-Annual Conference</t>
  </si>
  <si>
    <t xml:space="preserve">2,700 attendees @$390 =$1,053,000, </t>
  </si>
  <si>
    <t>Luncheon 500@$50= 25,000,</t>
  </si>
  <si>
    <t xml:space="preserve"> seal of excellence 500@$60=$30,000</t>
  </si>
  <si>
    <t>Exhibitors 75*$750</t>
  </si>
  <si>
    <t>Booths 11*$400</t>
  </si>
  <si>
    <t>Presenters 128*$125</t>
  </si>
  <si>
    <t xml:space="preserve">            Registration-Revenue</t>
  </si>
  <si>
    <t xml:space="preserve">            Luncheon-Revenue</t>
  </si>
  <si>
    <t xml:space="preserve">            Seal of Excellence-Revenue</t>
  </si>
  <si>
    <t xml:space="preserve">            2Day Institutes        </t>
  </si>
  <si>
    <t>Artwork</t>
  </si>
  <si>
    <t>Other Income/S &amp; H/Annual other</t>
  </si>
  <si>
    <t>Food Catering Service/retreat</t>
  </si>
  <si>
    <t>Cash (Over)/Short-Replen reserves</t>
  </si>
  <si>
    <t>Consultants/Contract/Herman Aranda</t>
  </si>
  <si>
    <t>IT Consultants (HA) $,3500</t>
  </si>
  <si>
    <t>Grant Income - Chase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</si>
</sst>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  <numFmt numFmtId="177" formatCode="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  <family val="2"/>
    </font>
    <font>
      <b/>
      <sz val="10"/>
      <name val="Tms Rmn"/>
      <family val="2"/>
    </font>
    <font>
      <u val="single"/>
      <sz val="11"/>
      <color theme="10"/>
      <name val="Calibri"/>
      <family val="2"/>
    </font>
    <font>
      <b/>
      <sz val="14"/>
      <name val="Tms Rmn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medium"/>
    </border>
    <border>
      <left style="thin"/>
      <right/>
      <top style="thin"/>
      <bottom style="double"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>
      <alignment/>
      <protection locked="0"/>
    </xf>
  </cellStyleXfs>
  <cellXfs count="222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6" fillId="0" borderId="0" xfId="0" applyFont="1" applyAlignment="1">
      <alignment horizontal="left"/>
    </xf>
    <xf numFmtId="0" fontId="0" fillId="0" borderId="0" xfId="0" applyBorder="1"/>
    <xf numFmtId="164" fontId="0" fillId="0" borderId="0" xfId="18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8" applyFont="1"/>
    <xf numFmtId="43" fontId="0" fillId="0" borderId="0" xfId="0" applyNumberFormat="1"/>
    <xf numFmtId="0" fontId="0" fillId="0" borderId="11" xfId="0" applyBorder="1"/>
    <xf numFmtId="0" fontId="0" fillId="0" borderId="0" xfId="0" applyFill="1"/>
    <xf numFmtId="164" fontId="0" fillId="0" borderId="11" xfId="18" applyNumberFormat="1" applyFont="1" applyBorder="1"/>
    <xf numFmtId="0" fontId="20" fillId="0" borderId="0" xfId="61" applyAlignment="1" applyProtection="1">
      <alignment/>
      <protection/>
    </xf>
    <xf numFmtId="0" fontId="16" fillId="0" borderId="0" xfId="0" applyFont="1" applyBorder="1"/>
    <xf numFmtId="0" fontId="0" fillId="0" borderId="12" xfId="0" applyBorder="1"/>
    <xf numFmtId="164" fontId="0" fillId="33" borderId="0" xfId="18" applyNumberFormat="1" applyFont="1" applyFill="1"/>
    <xf numFmtId="164" fontId="0" fillId="0" borderId="12" xfId="18" applyNumberFormat="1" applyFont="1" applyBorder="1"/>
    <xf numFmtId="164" fontId="16" fillId="0" borderId="12" xfId="18" applyNumberFormat="1" applyFont="1" applyFill="1" applyBorder="1"/>
    <xf numFmtId="164" fontId="0" fillId="0" borderId="13" xfId="18" applyNumberFormat="1" applyFont="1" applyBorder="1"/>
    <xf numFmtId="164" fontId="16" fillId="0" borderId="10" xfId="18" applyNumberFormat="1" applyFont="1" applyBorder="1"/>
    <xf numFmtId="164" fontId="16" fillId="0" borderId="0" xfId="18" applyNumberFormat="1" applyFont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/>
    <xf numFmtId="165" fontId="18" fillId="0" borderId="0" xfId="0" applyNumberFormat="1" applyFont="1" applyFill="1" applyBorder="1"/>
    <xf numFmtId="37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4" fontId="16" fillId="0" borderId="0" xfId="18" applyNumberFormat="1" applyFont="1" applyFill="1" applyBorder="1"/>
    <xf numFmtId="164" fontId="16" fillId="0" borderId="10" xfId="18" applyNumberFormat="1" applyFont="1" applyFill="1" applyBorder="1"/>
    <xf numFmtId="0" fontId="0" fillId="5" borderId="0" xfId="0" applyFill="1"/>
    <xf numFmtId="164" fontId="0" fillId="0" borderId="14" xfId="18" applyNumberFormat="1" applyFont="1" applyBorder="1"/>
    <xf numFmtId="164" fontId="16" fillId="0" borderId="0" xfId="18" applyNumberFormat="1" applyFont="1"/>
    <xf numFmtId="164" fontId="16" fillId="0" borderId="14" xfId="18" applyNumberFormat="1" applyFont="1" applyBorder="1"/>
    <xf numFmtId="0" fontId="22" fillId="0" borderId="11" xfId="0" applyFont="1" applyBorder="1"/>
    <xf numFmtId="166" fontId="0" fillId="0" borderId="0" xfId="18" applyNumberFormat="1" applyFont="1"/>
    <xf numFmtId="166" fontId="0" fillId="0" borderId="11" xfId="18" applyNumberFormat="1" applyFont="1" applyBorder="1"/>
    <xf numFmtId="164" fontId="0" fillId="0" borderId="0" xfId="18" applyNumberFormat="1" applyFont="1" applyFill="1" applyBorder="1"/>
    <xf numFmtId="0" fontId="0" fillId="0" borderId="0" xfId="0" applyFont="1"/>
    <xf numFmtId="166" fontId="16" fillId="0" borderId="10" xfId="18" applyNumberFormat="1" applyFont="1" applyBorder="1"/>
    <xf numFmtId="166" fontId="16" fillId="0" borderId="0" xfId="18" applyNumberFormat="1" applyFont="1" applyBorder="1"/>
    <xf numFmtId="164" fontId="16" fillId="0" borderId="11" xfId="18" applyNumberFormat="1" applyFont="1" applyBorder="1"/>
    <xf numFmtId="0" fontId="16" fillId="0" borderId="11" xfId="0" applyFont="1" applyBorder="1"/>
    <xf numFmtId="164" fontId="16" fillId="0" borderId="15" xfId="18" applyNumberFormat="1" applyFont="1" applyFill="1" applyBorder="1" applyAlignment="1">
      <alignment wrapText="1"/>
    </xf>
    <xf numFmtId="2" fontId="16" fillId="0" borderId="11" xfId="18" applyNumberFormat="1" applyFont="1" applyBorder="1"/>
    <xf numFmtId="0" fontId="0" fillId="0" borderId="0" xfId="0" applyAlignment="1">
      <alignment/>
    </xf>
    <xf numFmtId="37" fontId="23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164" fontId="0" fillId="0" borderId="11" xfId="0" applyNumberFormat="1" applyBorder="1"/>
    <xf numFmtId="0" fontId="16" fillId="0" borderId="17" xfId="0" applyFont="1" applyBorder="1" applyAlignment="1">
      <alignment/>
    </xf>
    <xf numFmtId="164" fontId="16" fillId="0" borderId="12" xfId="18" applyNumberFormat="1" applyFont="1" applyBorder="1"/>
    <xf numFmtId="164" fontId="16" fillId="0" borderId="18" xfId="18" applyNumberFormat="1" applyFont="1" applyBorder="1"/>
    <xf numFmtId="164" fontId="0" fillId="0" borderId="19" xfId="18" applyNumberFormat="1" applyFont="1" applyBorder="1"/>
    <xf numFmtId="164" fontId="0" fillId="0" borderId="0" xfId="18" applyNumberFormat="1" applyFont="1" applyAlignment="1">
      <alignment/>
    </xf>
    <xf numFmtId="164" fontId="0" fillId="0" borderId="0" xfId="18" applyNumberFormat="1" applyFont="1" applyFill="1"/>
    <xf numFmtId="164" fontId="22" fillId="0" borderId="11" xfId="18" applyNumberFormat="1" applyFont="1" applyBorder="1"/>
    <xf numFmtId="164" fontId="0" fillId="34" borderId="0" xfId="18" applyNumberFormat="1" applyFont="1" applyFill="1"/>
    <xf numFmtId="0" fontId="0" fillId="0" borderId="0" xfId="0" applyAlignment="1">
      <alignment wrapText="1"/>
    </xf>
    <xf numFmtId="0" fontId="24" fillId="0" borderId="0" xfId="0" applyFont="1"/>
    <xf numFmtId="0" fontId="0" fillId="0" borderId="0" xfId="0" applyAlignment="1">
      <alignment vertical="center"/>
    </xf>
    <xf numFmtId="164" fontId="0" fillId="0" borderId="0" xfId="18" applyNumberFormat="1" applyFont="1" applyFill="1" applyAlignment="1">
      <alignment vertical="center"/>
    </xf>
    <xf numFmtId="164" fontId="0" fillId="0" borderId="12" xfId="18" applyNumberFormat="1" applyFont="1" applyBorder="1" applyAlignment="1">
      <alignment/>
    </xf>
    <xf numFmtId="164" fontId="0" fillId="0" borderId="12" xfId="18" applyNumberFormat="1" applyFont="1" applyBorder="1" applyAlignment="1">
      <alignment vertical="center"/>
    </xf>
    <xf numFmtId="37" fontId="25" fillId="0" borderId="0" xfId="0" applyNumberFormat="1" applyFont="1" applyBorder="1"/>
    <xf numFmtId="43" fontId="16" fillId="0" borderId="11" xfId="18" applyNumberFormat="1" applyFont="1" applyBorder="1"/>
    <xf numFmtId="43" fontId="0" fillId="0" borderId="0" xfId="18" applyNumberFormat="1" applyFont="1"/>
    <xf numFmtId="164" fontId="0" fillId="0" borderId="0" xfId="18" applyNumberFormat="1" applyFont="1" applyBorder="1"/>
    <xf numFmtId="164" fontId="0" fillId="0" borderId="12" xfId="18" applyNumberFormat="1" applyFont="1" applyFill="1" applyBorder="1"/>
    <xf numFmtId="0" fontId="0" fillId="35" borderId="0" xfId="0" applyFont="1" applyFill="1"/>
    <xf numFmtId="0" fontId="16" fillId="0" borderId="17" xfId="0" applyFont="1" applyBorder="1" applyAlignment="1">
      <alignment horizontal="center" wrapText="1"/>
    </xf>
    <xf numFmtId="164" fontId="16" fillId="0" borderId="17" xfId="18" applyNumberFormat="1" applyFont="1" applyBorder="1" applyAlignment="1">
      <alignment horizontal="center" wrapText="1"/>
    </xf>
    <xf numFmtId="164" fontId="16" fillId="0" borderId="11" xfId="18" applyNumberFormat="1" applyFont="1" applyFill="1" applyBorder="1"/>
    <xf numFmtId="0" fontId="0" fillId="36" borderId="0" xfId="0" applyFill="1"/>
    <xf numFmtId="0" fontId="16" fillId="36" borderId="0" xfId="0" applyFont="1" applyFill="1" applyAlignment="1">
      <alignment horizontal="left"/>
    </xf>
    <xf numFmtId="0" fontId="16" fillId="36" borderId="0" xfId="0" applyFont="1" applyFill="1"/>
    <xf numFmtId="0" fontId="24" fillId="36" borderId="0" xfId="0" applyFont="1" applyFill="1"/>
    <xf numFmtId="164" fontId="16" fillId="36" borderId="0" xfId="18" applyNumberFormat="1" applyFont="1" applyFill="1"/>
    <xf numFmtId="0" fontId="0" fillId="37" borderId="0" xfId="0" applyFill="1"/>
    <xf numFmtId="0" fontId="16" fillId="37" borderId="0" xfId="0" applyFont="1" applyFill="1" applyAlignment="1">
      <alignment horizontal="left"/>
    </xf>
    <xf numFmtId="0" fontId="16" fillId="37" borderId="0" xfId="0" applyFont="1" applyFill="1"/>
    <xf numFmtId="0" fontId="24" fillId="37" borderId="0" xfId="0" applyFont="1" applyFill="1"/>
    <xf numFmtId="0" fontId="0" fillId="38" borderId="0" xfId="0" applyFill="1"/>
    <xf numFmtId="0" fontId="16" fillId="38" borderId="0" xfId="0" applyFont="1" applyFill="1" applyAlignment="1">
      <alignment horizontal="left"/>
    </xf>
    <xf numFmtId="0" fontId="16" fillId="38" borderId="0" xfId="0" applyFont="1" applyFill="1"/>
    <xf numFmtId="0" fontId="0" fillId="38" borderId="0" xfId="0" applyFont="1" applyFill="1"/>
    <xf numFmtId="0" fontId="16" fillId="38" borderId="11" xfId="0" applyFont="1" applyFill="1" applyBorder="1"/>
    <xf numFmtId="164" fontId="16" fillId="38" borderId="10" xfId="18" applyNumberFormat="1" applyFont="1" applyFill="1" applyBorder="1"/>
    <xf numFmtId="0" fontId="0" fillId="39" borderId="0" xfId="0" applyFill="1"/>
    <xf numFmtId="0" fontId="16" fillId="39" borderId="0" xfId="0" applyFont="1" applyFill="1" applyAlignment="1">
      <alignment horizontal="left"/>
    </xf>
    <xf numFmtId="0" fontId="16" fillId="39" borderId="0" xfId="0" applyFont="1" applyFill="1"/>
    <xf numFmtId="0" fontId="24" fillId="39" borderId="0" xfId="0" applyFont="1" applyFill="1"/>
    <xf numFmtId="0" fontId="16" fillId="39" borderId="11" xfId="0" applyFont="1" applyFill="1" applyBorder="1"/>
    <xf numFmtId="0" fontId="16" fillId="40" borderId="10" xfId="0" applyFont="1" applyFill="1" applyBorder="1"/>
    <xf numFmtId="0" fontId="16" fillId="40" borderId="0" xfId="0" applyFont="1" applyFill="1" applyAlignment="1">
      <alignment horizontal="left"/>
    </xf>
    <xf numFmtId="0" fontId="0" fillId="40" borderId="0" xfId="0" applyFill="1"/>
    <xf numFmtId="0" fontId="16" fillId="40" borderId="0" xfId="0" applyFont="1" applyFill="1"/>
    <xf numFmtId="0" fontId="24" fillId="40" borderId="0" xfId="0" applyFont="1" applyFill="1"/>
    <xf numFmtId="0" fontId="16" fillId="40" borderId="11" xfId="0" applyFont="1" applyFill="1" applyBorder="1"/>
    <xf numFmtId="0" fontId="0" fillId="41" borderId="0" xfId="0" applyFill="1"/>
    <xf numFmtId="0" fontId="16" fillId="41" borderId="0" xfId="0" applyFont="1" applyFill="1" applyAlignment="1">
      <alignment horizontal="left"/>
    </xf>
    <xf numFmtId="0" fontId="0" fillId="41" borderId="0" xfId="0" applyFill="1" applyAlignment="1">
      <alignment horizontal="left"/>
    </xf>
    <xf numFmtId="0" fontId="16" fillId="41" borderId="0" xfId="0" applyFont="1" applyFill="1"/>
    <xf numFmtId="0" fontId="24" fillId="41" borderId="0" xfId="0" applyFont="1" applyFill="1"/>
    <xf numFmtId="164" fontId="16" fillId="41" borderId="0" xfId="18" applyNumberFormat="1" applyFont="1" applyFill="1"/>
    <xf numFmtId="164" fontId="16" fillId="41" borderId="11" xfId="18" applyNumberFormat="1" applyFont="1" applyFill="1" applyBorder="1"/>
    <xf numFmtId="0" fontId="22" fillId="42" borderId="0" xfId="0" applyFont="1" applyFill="1" applyAlignment="1">
      <alignment horizontal="center"/>
    </xf>
    <xf numFmtId="0" fontId="16" fillId="42" borderId="0" xfId="0" applyFont="1" applyFill="1" applyAlignment="1">
      <alignment horizontal="left"/>
    </xf>
    <xf numFmtId="0" fontId="0" fillId="42" borderId="0" xfId="0" applyFill="1"/>
    <xf numFmtId="0" fontId="16" fillId="42" borderId="0" xfId="0" applyFont="1" applyFill="1"/>
    <xf numFmtId="0" fontId="24" fillId="42" borderId="0" xfId="0" applyFont="1" applyFill="1"/>
    <xf numFmtId="0" fontId="16" fillId="38" borderId="20" xfId="0" applyFont="1" applyFill="1" applyBorder="1" applyAlignment="1">
      <alignment horizontal="left"/>
    </xf>
    <xf numFmtId="0" fontId="16" fillId="0" borderId="20" xfId="0" applyFont="1" applyBorder="1"/>
    <xf numFmtId="164" fontId="16" fillId="0" borderId="20" xfId="18" applyNumberFormat="1" applyFont="1" applyBorder="1"/>
    <xf numFmtId="164" fontId="16" fillId="0" borderId="21" xfId="18" applyNumberFormat="1" applyFont="1" applyBorder="1"/>
    <xf numFmtId="0" fontId="16" fillId="38" borderId="20" xfId="0" applyFont="1" applyFill="1" applyBorder="1"/>
    <xf numFmtId="164" fontId="0" fillId="0" borderId="20" xfId="18" applyNumberFormat="1" applyFont="1" applyBorder="1"/>
    <xf numFmtId="0" fontId="0" fillId="0" borderId="20" xfId="0" applyBorder="1"/>
    <xf numFmtId="164" fontId="0" fillId="0" borderId="21" xfId="18" applyNumberFormat="1" applyFont="1" applyBorder="1"/>
    <xf numFmtId="164" fontId="0" fillId="0" borderId="22" xfId="18" applyNumberFormat="1" applyFont="1" applyBorder="1"/>
    <xf numFmtId="0" fontId="0" fillId="37" borderId="20" xfId="0" applyFill="1" applyBorder="1"/>
    <xf numFmtId="0" fontId="16" fillId="36" borderId="20" xfId="0" applyFont="1" applyFill="1" applyBorder="1"/>
    <xf numFmtId="0" fontId="16" fillId="0" borderId="21" xfId="0" applyFont="1" applyBorder="1"/>
    <xf numFmtId="0" fontId="16" fillId="42" borderId="20" xfId="0" applyFont="1" applyFill="1" applyBorder="1"/>
    <xf numFmtId="0" fontId="16" fillId="41" borderId="20" xfId="0" applyFont="1" applyFill="1" applyBorder="1"/>
    <xf numFmtId="164" fontId="16" fillId="0" borderId="20" xfId="18" applyNumberFormat="1" applyFont="1" applyFill="1" applyBorder="1"/>
    <xf numFmtId="0" fontId="16" fillId="40" borderId="20" xfId="0" applyFont="1" applyFill="1" applyBorder="1"/>
    <xf numFmtId="43" fontId="16" fillId="0" borderId="20" xfId="18" applyFont="1" applyBorder="1"/>
    <xf numFmtId="0" fontId="0" fillId="0" borderId="20" xfId="0" applyFont="1" applyBorder="1"/>
    <xf numFmtId="0" fontId="16" fillId="0" borderId="20" xfId="0" applyFont="1" applyBorder="1" applyAlignment="1">
      <alignment horizontal="center"/>
    </xf>
    <xf numFmtId="0" fontId="16" fillId="39" borderId="20" xfId="0" applyFont="1" applyFill="1" applyBorder="1"/>
    <xf numFmtId="166" fontId="16" fillId="0" borderId="20" xfId="18" applyNumberFormat="1" applyFont="1" applyBorder="1"/>
    <xf numFmtId="164" fontId="16" fillId="0" borderId="22" xfId="18" applyNumberFormat="1" applyFont="1" applyBorder="1"/>
    <xf numFmtId="0" fontId="16" fillId="0" borderId="20" xfId="0" applyFont="1" applyBorder="1" applyAlignment="1">
      <alignment horizontal="left"/>
    </xf>
    <xf numFmtId="164" fontId="16" fillId="36" borderId="20" xfId="18" applyNumberFormat="1" applyFont="1" applyFill="1" applyBorder="1"/>
    <xf numFmtId="0" fontId="0" fillId="41" borderId="20" xfId="0" applyFill="1" applyBorder="1"/>
    <xf numFmtId="164" fontId="0" fillId="0" borderId="20" xfId="0" applyNumberFormat="1" applyBorder="1"/>
    <xf numFmtId="164" fontId="16" fillId="41" borderId="20" xfId="18" applyNumberFormat="1" applyFont="1" applyFill="1" applyBorder="1"/>
    <xf numFmtId="0" fontId="0" fillId="35" borderId="20" xfId="0" applyFont="1" applyFill="1" applyBorder="1"/>
    <xf numFmtId="0" fontId="0" fillId="39" borderId="20" xfId="0" applyFill="1" applyBorder="1"/>
    <xf numFmtId="166" fontId="0" fillId="0" borderId="20" xfId="18" applyNumberFormat="1" applyFont="1" applyBorder="1"/>
    <xf numFmtId="0" fontId="0" fillId="37" borderId="11" xfId="0" applyFill="1" applyBorder="1"/>
    <xf numFmtId="164" fontId="16" fillId="36" borderId="11" xfId="18" applyNumberFormat="1" applyFont="1" applyFill="1" applyBorder="1"/>
    <xf numFmtId="0" fontId="16" fillId="42" borderId="11" xfId="0" applyFont="1" applyFill="1" applyBorder="1"/>
    <xf numFmtId="0" fontId="16" fillId="41" borderId="11" xfId="0" applyFont="1" applyFill="1" applyBorder="1"/>
    <xf numFmtId="0" fontId="0" fillId="41" borderId="11" xfId="0" applyFill="1" applyBorder="1"/>
    <xf numFmtId="0" fontId="0" fillId="35" borderId="11" xfId="0" applyFont="1" applyFill="1" applyBorder="1"/>
    <xf numFmtId="0" fontId="0" fillId="39" borderId="11" xfId="0" applyFill="1" applyBorder="1"/>
    <xf numFmtId="0" fontId="21" fillId="0" borderId="0" xfId="0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7" fontId="18" fillId="33" borderId="0" xfId="0" applyNumberFormat="1" applyFont="1" applyFill="1" applyBorder="1"/>
    <xf numFmtId="0" fontId="0" fillId="0" borderId="0" xfId="0" applyFill="1" applyBorder="1"/>
    <xf numFmtId="0" fontId="22" fillId="39" borderId="16" xfId="0" applyFont="1" applyFill="1" applyBorder="1" applyAlignment="1">
      <alignment horizontal="center"/>
    </xf>
    <xf numFmtId="0" fontId="0" fillId="0" borderId="16" xfId="0" applyBorder="1"/>
    <xf numFmtId="0" fontId="22" fillId="42" borderId="16" xfId="0" applyFont="1" applyFill="1" applyBorder="1" applyAlignment="1">
      <alignment horizontal="center"/>
    </xf>
    <xf numFmtId="0" fontId="22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7" borderId="16" xfId="0" applyFont="1" applyFill="1" applyBorder="1" applyAlignment="1">
      <alignment horizontal="center"/>
    </xf>
    <xf numFmtId="0" fontId="16" fillId="0" borderId="23" xfId="0" applyFont="1" applyBorder="1"/>
    <xf numFmtId="0" fontId="0" fillId="0" borderId="10" xfId="0" applyBorder="1"/>
    <xf numFmtId="164" fontId="0" fillId="0" borderId="10" xfId="18" applyNumberFormat="1" applyFont="1" applyBorder="1"/>
    <xf numFmtId="0" fontId="0" fillId="0" borderId="0" xfId="0" applyAlignment="1">
      <alignment horizontal="centerContinuous" vertical="distributed"/>
    </xf>
    <xf numFmtId="37" fontId="25" fillId="0" borderId="0" xfId="0" applyNumberFormat="1" applyFont="1" applyBorder="1" applyAlignment="1">
      <alignment horizontal="centerContinuous" vertical="distributed"/>
    </xf>
    <xf numFmtId="164" fontId="16" fillId="0" borderId="10" xfId="18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16" fillId="0" borderId="15" xfId="18" applyNumberFormat="1" applyFont="1" applyBorder="1" applyAlignment="1">
      <alignment horizontal="center" wrapText="1"/>
    </xf>
    <xf numFmtId="164" fontId="16" fillId="0" borderId="10" xfId="18" applyNumberFormat="1" applyFont="1" applyBorder="1" applyAlignment="1">
      <alignment horizontal="center" wrapText="1"/>
    </xf>
    <xf numFmtId="43" fontId="16" fillId="0" borderId="15" xfId="18" applyFont="1" applyBorder="1" applyAlignment="1">
      <alignment horizontal="center" wrapText="1"/>
    </xf>
    <xf numFmtId="43" fontId="0" fillId="0" borderId="12" xfId="18" applyFont="1" applyBorder="1"/>
    <xf numFmtId="43" fontId="0" fillId="0" borderId="12" xfId="18" applyFont="1" applyFill="1" applyBorder="1"/>
    <xf numFmtId="0" fontId="16" fillId="0" borderId="0" xfId="0" applyFont="1" applyAlignment="1">
      <alignment horizontal="center"/>
    </xf>
    <xf numFmtId="164" fontId="0" fillId="0" borderId="0" xfId="18" applyNumberFormat="1" applyFont="1" applyAlignment="1">
      <alignment vertical="center"/>
    </xf>
    <xf numFmtId="0" fontId="16" fillId="0" borderId="15" xfId="0" applyFont="1" applyFill="1" applyBorder="1" applyAlignment="1">
      <alignment wrapText="1"/>
    </xf>
    <xf numFmtId="164" fontId="16" fillId="0" borderId="15" xfId="18" applyNumberFormat="1" applyFont="1" applyFill="1" applyBorder="1" applyAlignment="1">
      <alignment horizontal="center" wrapText="1"/>
    </xf>
    <xf numFmtId="164" fontId="0" fillId="0" borderId="20" xfId="18" applyNumberFormat="1" applyFont="1" applyFill="1" applyBorder="1"/>
    <xf numFmtId="166" fontId="16" fillId="0" borderId="10" xfId="18" applyNumberFormat="1" applyFont="1" applyFill="1" applyBorder="1" applyAlignment="1">
      <alignment horizontal="center" wrapText="1"/>
    </xf>
    <xf numFmtId="164" fontId="0" fillId="41" borderId="0" xfId="18" applyNumberFormat="1" applyFont="1" applyFill="1"/>
    <xf numFmtId="164" fontId="16" fillId="0" borderId="11" xfId="0" applyNumberFormat="1" applyFont="1" applyBorder="1"/>
    <xf numFmtId="0" fontId="16" fillId="0" borderId="20" xfId="0" applyFont="1" applyFill="1" applyBorder="1"/>
    <xf numFmtId="164" fontId="16" fillId="0" borderId="20" xfId="0" applyNumberFormat="1" applyFont="1" applyFill="1" applyBorder="1"/>
    <xf numFmtId="164" fontId="16" fillId="0" borderId="21" xfId="18" applyNumberFormat="1" applyFont="1" applyFill="1" applyBorder="1"/>
    <xf numFmtId="164" fontId="16" fillId="0" borderId="24" xfId="18" applyNumberFormat="1" applyFont="1" applyFill="1" applyBorder="1" applyAlignment="1">
      <alignment horizontal="center" wrapText="1"/>
    </xf>
    <xf numFmtId="164" fontId="16" fillId="0" borderId="14" xfId="18" applyNumberFormat="1" applyFont="1" applyBorder="1" applyAlignment="1">
      <alignment horizontal="center" wrapText="1"/>
    </xf>
    <xf numFmtId="164" fontId="0" fillId="0" borderId="25" xfId="18" applyNumberFormat="1" applyFont="1" applyBorder="1"/>
    <xf numFmtId="164" fontId="0" fillId="0" borderId="26" xfId="18" applyNumberFormat="1" applyFont="1" applyBorder="1"/>
    <xf numFmtId="43" fontId="16" fillId="0" borderId="12" xfId="18" applyFont="1" applyBorder="1"/>
    <xf numFmtId="43" fontId="16" fillId="0" borderId="11" xfId="18" applyFont="1" applyBorder="1"/>
    <xf numFmtId="0" fontId="16" fillId="38" borderId="15" xfId="0" applyFont="1" applyFill="1" applyBorder="1" applyAlignment="1">
      <alignment horizontal="center" wrapText="1"/>
    </xf>
    <xf numFmtId="164" fontId="16" fillId="38" borderId="27" xfId="18" applyNumberFormat="1" applyFont="1" applyFill="1" applyBorder="1" applyAlignment="1">
      <alignment horizontal="center" wrapText="1"/>
    </xf>
    <xf numFmtId="164" fontId="16" fillId="0" borderId="28" xfId="18" applyNumberFormat="1" applyFont="1" applyFill="1" applyBorder="1"/>
    <xf numFmtId="0" fontId="16" fillId="0" borderId="12" xfId="0" applyFont="1" applyBorder="1"/>
    <xf numFmtId="164" fontId="16" fillId="0" borderId="19" xfId="18" applyNumberFormat="1" applyFont="1" applyBorder="1"/>
    <xf numFmtId="164" fontId="16" fillId="0" borderId="29" xfId="18" applyNumberFormat="1" applyFont="1" applyBorder="1"/>
    <xf numFmtId="164" fontId="16" fillId="0" borderId="13" xfId="18" applyNumberFormat="1" applyFont="1" applyBorder="1"/>
    <xf numFmtId="0" fontId="0" fillId="0" borderId="0" xfId="0" applyAlignment="1">
      <alignment horizontal="left" vertical="top"/>
    </xf>
    <xf numFmtId="0" fontId="25" fillId="0" borderId="0" xfId="0" applyFont="1"/>
    <xf numFmtId="0" fontId="26" fillId="0" borderId="0" xfId="61" applyFont="1" applyAlignment="1" applyProtection="1">
      <alignment/>
      <protection/>
    </xf>
    <xf numFmtId="0" fontId="0" fillId="0" borderId="0" xfId="0" applyFont="1" applyFill="1" applyBorder="1" applyAlignment="1">
      <alignment horizontal="centerContinuous" vertical="distributed"/>
    </xf>
    <xf numFmtId="0" fontId="25" fillId="0" borderId="30" xfId="0" applyFont="1" applyFill="1" applyBorder="1"/>
    <xf numFmtId="0" fontId="26" fillId="0" borderId="31" xfId="61" applyFont="1" applyFill="1" applyBorder="1" applyAlignment="1" applyProtection="1">
      <alignment/>
      <protection/>
    </xf>
    <xf numFmtId="0" fontId="0" fillId="0" borderId="31" xfId="0" applyFont="1" applyFill="1" applyBorder="1"/>
    <xf numFmtId="0" fontId="0" fillId="0" borderId="31" xfId="0" applyFill="1" applyBorder="1"/>
    <xf numFmtId="37" fontId="25" fillId="0" borderId="0" xfId="0" applyNumberFormat="1" applyFont="1" applyBorder="1" applyAlignment="1">
      <alignment horizontal="center" vertical="distributed"/>
    </xf>
    <xf numFmtId="0" fontId="27" fillId="0" borderId="0" xfId="0" applyFont="1" applyAlignment="1">
      <alignment horizontal="right"/>
    </xf>
    <xf numFmtId="37" fontId="25" fillId="43" borderId="30" xfId="0" applyNumberFormat="1" applyFont="1" applyFill="1" applyBorder="1" applyAlignment="1">
      <alignment horizontal="centerContinuous" vertical="distributed" wrapText="1"/>
    </xf>
    <xf numFmtId="37" fontId="25" fillId="0" borderId="0" xfId="0" applyNumberFormat="1" applyFont="1" applyBorder="1" applyAlignment="1">
      <alignment horizontal="centerContinuous" vertical="distributed" wrapText="1"/>
    </xf>
    <xf numFmtId="13" fontId="0" fillId="0" borderId="0" xfId="18" applyNumberFormat="1" applyFont="1"/>
    <xf numFmtId="43" fontId="0" fillId="0" borderId="14" xfId="18" applyFont="1" applyBorder="1"/>
    <xf numFmtId="0" fontId="0" fillId="0" borderId="32" xfId="0" applyBorder="1"/>
    <xf numFmtId="0" fontId="0" fillId="0" borderId="0" xfId="0" applyFont="1" applyFill="1"/>
    <xf numFmtId="164" fontId="16" fillId="0" borderId="33" xfId="18" applyNumberFormat="1" applyFont="1" applyBorder="1"/>
    <xf numFmtId="0" fontId="2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dxfs count="20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ill>
        <patternFill patternType="solid">
          <bgColor rgb="FF00B050"/>
        </patternFill>
      </fill>
    </dxf>
    <dxf>
      <numFmt numFmtId="164" formatCode="_(* #,##0_);_(* \(#,##0\);_(* &quot;-&quot;??_);_(@_)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 patternType="solid">
          <bgColor rgb="FF00CC99"/>
        </patternFill>
      </fill>
    </dxf>
    <dxf>
      <numFmt numFmtId="166" formatCode="_(* #,##0.0_);_(* \(#,##0.0\);_(* &quot;-&quot;??_);_(@_)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9966FF"/>
        </patternFill>
      </fill>
    </dxf>
    <dxf>
      <numFmt numFmtId="177" formatCode="General"/>
    </dxf>
    <dxf>
      <numFmt numFmtId="164" formatCode="_(* #,##0_);_(* \(#,##0\);_(* &quot;-&quot;??_);_(@_)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CC66FF"/>
        </patternFill>
      </fill>
    </dxf>
    <dxf>
      <fill>
        <patternFill patternType="solid">
          <bgColor rgb="FFCC66FF"/>
        </patternFill>
      </fill>
    </dxf>
    <dxf>
      <numFmt numFmtId="164" formatCode="_(* #,##0_);_(* \(#,##0\);_(* &quot;-&quot;??_);_(@_)"/>
    </dxf>
    <dxf>
      <fill>
        <patternFill patternType="solid">
          <bgColor rgb="FFCC66FF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CC66FF"/>
        </patternFill>
      </fill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 patternType="none"/>
      </fill>
    </dxf>
    <dxf>
      <fill>
        <patternFill patternType="solid">
          <bgColor rgb="FFD60093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theme="9" tint="-0.24997000396251678"/>
        </patternFill>
      </fill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6" formatCode="_(* #,##0.0_);_(* \(#,##0.0\);_(* &quot;-&quot;??_);_(@_)"/>
    </dxf>
    <dxf>
      <fill>
        <patternFill patternType="solid">
          <bgColor theme="9" tint="-0.24997000396251678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9" tint="-0.24997000396251678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>
        <left style="thin"/>
        <right style="thin"/>
        <top/>
        <bottom/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border>
        <left style="thin"/>
        <right style="thin"/>
        <top/>
        <bottom/>
      </border>
    </dxf>
    <dxf>
      <border>
        <left/>
        <right style="thin"/>
        <top/>
        <bottom/>
      </border>
    </dxf>
    <dxf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</font>
      <border>
        <left style="thin"/>
        <right style="thin"/>
        <top style="thin"/>
        <bottom style="thin"/>
      </border>
    </dxf>
    <dxf>
      <font>
        <b/>
      </font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</dxf>
    <dxf>
      <fill>
        <patternFill patternType="solid">
          <bgColor rgb="FF00B0F0"/>
        </patternFill>
      </fill>
    </dxf>
  </dxfs>
  <tableStyles count="0" defaultTableStyle="TableStyleMedium17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Q123" totalsRowShown="0">
  <autoFilter ref="A1:Q123"/>
  <tableColumns count="17">
    <tableColumn id="1" name="Column1" dataDxfId="199"/>
    <tableColumn id="2" name="Col2"/>
    <tableColumn id="3" name="Col3" dataDxfId="198" totalsRowDxfId="197">
      <calculatedColumnFormula>SUM('IS 01 Headquarters:IS 95 Project to Inspire'!C1)</calculatedColumnFormula>
    </tableColumn>
    <tableColumn id="4" name="Col4" dataDxfId="196" totalsRowDxfId="195">
      <calculatedColumnFormula>SUM('IS 01 Headquarters:IS 95 Project to Inspire'!D1)</calculatedColumnFormula>
    </tableColumn>
    <tableColumn id="5" name="Col5" dataDxfId="194" totalsRowDxfId="193">
      <calculatedColumnFormula>SUM('IS 01 Headquarters:IS 95 Project to Inspire'!E1)</calculatedColumnFormula>
    </tableColumn>
    <tableColumn id="6" name="Col6" dataDxfId="192" totalsRowDxfId="191">
      <calculatedColumnFormula>SUM('IS 01 Headquarters:IS 95 Project to Inspire'!F1)</calculatedColumnFormula>
    </tableColumn>
    <tableColumn id="7" name="Col7" dataDxfId="190" totalsRowDxfId="189">
      <calculatedColumnFormula>SUM('IS 01 Headquarters:IS 95 Project to Inspire'!G1)</calculatedColumnFormula>
    </tableColumn>
    <tableColumn id="8" name="Col8" dataDxfId="188" totalsRowDxfId="187">
      <calculatedColumnFormula>SUM('IS 01 Headquarters:IS 95 Project to Inspire'!H1)</calculatedColumnFormula>
    </tableColumn>
    <tableColumn id="9" name="Col9" dataDxfId="186" totalsRowDxfId="185">
      <calculatedColumnFormula>SUM('IS 01 Headquarters:IS 95 Project to Inspire'!I1)</calculatedColumnFormula>
    </tableColumn>
    <tableColumn id="10" name="Col10" dataDxfId="184" totalsRowDxfId="183">
      <calculatedColumnFormula>SUM('IS 01 Headquarters:IS 95 Project to Inspire'!J1)</calculatedColumnFormula>
    </tableColumn>
    <tableColumn id="11" name="Col11" dataDxfId="182" totalsRowDxfId="181">
      <calculatedColumnFormula>SUM('IS 01 Headquarters:IS 95 Project to Inspire'!K1)</calculatedColumnFormula>
    </tableColumn>
    <tableColumn id="12" name="Col12" dataDxfId="180" totalsRowDxfId="179">
      <calculatedColumnFormula>SUM('IS 01 Headquarters:IS 95 Project to Inspire'!L1)</calculatedColumnFormula>
    </tableColumn>
    <tableColumn id="13" name="Col13" dataDxfId="178" totalsRowDxfId="177">
      <calculatedColumnFormula>SUM('IS 01 Headquarters:IS 95 Project to Inspire'!M1)</calculatedColumnFormula>
    </tableColumn>
    <tableColumn id="14" name="Col14" dataDxfId="176" totalsRowDxfId="175">
      <calculatedColumnFormula>SUM('IS 01 Headquarters:IS 95 Project to Inspire'!N1)</calculatedColumnFormula>
    </tableColumn>
    <tableColumn id="15" name="Col15" dataDxfId="174">
      <calculatedColumnFormula>SUM('IS 01 Headquarters:IS 95 Project to Inspire'!O1)</calculatedColumnFormula>
    </tableColumn>
    <tableColumn id="16" name="Col16" dataDxfId="173"/>
    <tableColumn id="17" name="Col17" totalsRowFunction="sum"/>
  </tableColumns>
  <tableStyleInfo name="TableStyleMedium9" showFirstColumn="1" showLastColumn="0" showRowStripes="1" showColumnStripes="0"/>
</table>
</file>

<file path=xl/tables/table10.xml><?xml version="1.0" encoding="utf-8"?>
<table xmlns="http://schemas.openxmlformats.org/spreadsheetml/2006/main" id="17" name="Table17" displayName="Table17" ref="A1:Q123" totalsRowShown="0">
  <autoFilter ref="A1:Q123"/>
  <tableColumns count="17">
    <tableColumn id="1" name="Col1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 dataDxfId="76"/>
    <tableColumn id="13" name="Col13"/>
    <tableColumn id="14" name="Col14"/>
    <tableColumn id="15" name="Col15"/>
    <tableColumn id="16" name="Col16" dataDxfId="75"/>
    <tableColumn id="17" name="Col17" dataDxfId="74"/>
  </tableColumns>
  <tableStyleInfo name="TableStyleMedium10" showFirstColumn="1" showLastColumn="0" showRowStripes="1" showColumnStripes="0"/>
</table>
</file>

<file path=xl/tables/table11.xml><?xml version="1.0" encoding="utf-8"?>
<table xmlns="http://schemas.openxmlformats.org/spreadsheetml/2006/main" id="2" name="Table2" displayName="Table2" ref="A1:Q123" totalsRowShown="0">
  <autoFilter ref="A1:Q123"/>
  <tableColumns count="17">
    <tableColumn id="1" name="Col1" dataDxfId="73"/>
    <tableColumn id="2" name="Col2"/>
    <tableColumn id="3" name="Col3"/>
    <tableColumn id="4" name="Col4" dataDxfId="72"/>
    <tableColumn id="5" name="Col5"/>
    <tableColumn id="6" name="Col6" dataDxfId="71"/>
    <tableColumn id="7" name="Col7"/>
    <tableColumn id="8" name="Col8" dataDxfId="70"/>
    <tableColumn id="9" name="Col9" dataDxfId="69"/>
    <tableColumn id="10" name="Col10" dataDxfId="68"/>
    <tableColumn id="11" name="Col11" dataDxfId="67"/>
    <tableColumn id="12" name="Col12" dataDxfId="66"/>
    <tableColumn id="13" name="Col13" dataDxfId="65"/>
    <tableColumn id="14" name="Col14" dataDxfId="64"/>
    <tableColumn id="15" name="Col15"/>
    <tableColumn id="16" name="Col16" dataDxfId="63"/>
    <tableColumn id="17" name="Col17" dataDxfId="62"/>
  </tableColumns>
  <tableStyleInfo name="TableStyleMedium17" showFirstColumn="1" showLastColumn="0" showRowStripes="1" showColumnStripes="0"/>
</table>
</file>

<file path=xl/tables/table12.xml><?xml version="1.0" encoding="utf-8"?>
<table xmlns="http://schemas.openxmlformats.org/spreadsheetml/2006/main" id="3" name="Table3" displayName="Table3" ref="A1:Q123" totalsRowShown="0" dataDxfId="61">
  <autoFilter ref="A1:Q123"/>
  <tableColumns count="17">
    <tableColumn id="1" name="Col1"/>
    <tableColumn id="2" name="Col2"/>
    <tableColumn id="3" name="Col3" dataDxfId="60"/>
    <tableColumn id="4" name="Col4" dataDxfId="59"/>
    <tableColumn id="5" name="Col5" dataDxfId="58"/>
    <tableColumn id="6" name="Col6" dataDxfId="57"/>
    <tableColumn id="7" name="Col7" dataDxfId="56"/>
    <tableColumn id="8" name="Col8" dataDxfId="55"/>
    <tableColumn id="9" name="Col9" dataDxfId="54"/>
    <tableColumn id="10" name="Col10" dataDxfId="53"/>
    <tableColumn id="11" name="Col11" dataDxfId="52"/>
    <tableColumn id="12" name="Col12" dataDxfId="51"/>
    <tableColumn id="13" name="Col13" dataDxfId="50"/>
    <tableColumn id="14" name="Col14" dataDxfId="49"/>
    <tableColumn id="15" name="Col15"/>
    <tableColumn id="16" name="Col16" dataDxfId="48"/>
    <tableColumn id="17" name="Col17" dataDxfId="47"/>
  </tableColumns>
  <tableStyleInfo name="TableStyleMedium12" showFirstColumn="1" showLastColumn="0" showRowStripes="1" showColumnStripes="0"/>
</table>
</file>

<file path=xl/tables/table13.xml><?xml version="1.0" encoding="utf-8"?>
<table xmlns="http://schemas.openxmlformats.org/spreadsheetml/2006/main" id="4" name="Table4" displayName="Table4" ref="A1:Q123" totalsRowShown="0" headerRowDxfId="46">
  <autoFilter ref="A1:Q123"/>
  <tableColumns count="17">
    <tableColumn id="1" name="Col1" dataDxfId="45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 dataDxfId="44"/>
    <tableColumn id="16" name="Col16" dataDxfId="43"/>
    <tableColumn id="17" name="Col17"/>
  </tableColumns>
  <tableStyleInfo name="TableStyleMedium19" showFirstColumn="1" showLastColumn="0" showRowStripes="1" showColumnStripes="0"/>
</table>
</file>

<file path=xl/tables/table14.xml><?xml version="1.0" encoding="utf-8"?>
<table xmlns="http://schemas.openxmlformats.org/spreadsheetml/2006/main" id="6" name="Table6" displayName="Table6" ref="A1:Q123" totalsRowShown="0">
  <autoFilter ref="A1:Q123"/>
  <tableColumns count="17">
    <tableColumn id="1" name="Col1" dataDxfId="42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/>
    <tableColumn id="16" name="Col16" dataDxfId="41"/>
    <tableColumn id="17" name="Col17"/>
  </tableColumns>
  <tableStyleInfo name="TableStyleMedium19" showFirstColumn="1" showLastColumn="0" showRowStripes="1" showColumnStripes="0"/>
</table>
</file>

<file path=xl/tables/table15.xml><?xml version="1.0" encoding="utf-8"?>
<table xmlns="http://schemas.openxmlformats.org/spreadsheetml/2006/main" id="7" name="Table7" displayName="Table7" ref="A1:Q123" totalsRowShown="0" headerRowDxfId="40">
  <autoFilter ref="A1:Q123"/>
  <tableColumns count="17">
    <tableColumn id="1" name="Col1" dataDxfId="39"/>
    <tableColumn id="2" name="Col2" dataDxfId="38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/>
    <tableColumn id="16" name="Col16" dataDxfId="37"/>
    <tableColumn id="17" name="Col17" dataDxfId="36"/>
  </tableColumns>
  <tableStyleInfo name="TableStyleMedium19" showFirstColumn="1" showLastColumn="0" showRowStripes="1" showColumnStripes="0"/>
</table>
</file>

<file path=xl/tables/table16.xml><?xml version="1.0" encoding="utf-8"?>
<table xmlns="http://schemas.openxmlformats.org/spreadsheetml/2006/main" id="8" name="Table8" displayName="Table8" ref="A1:Q123" totalsRowShown="0">
  <autoFilter ref="A1:Q123"/>
  <tableColumns count="17">
    <tableColumn id="1" name="Col1" dataDxfId="35"/>
    <tableColumn id="2" name="Col2" dataDxfId="34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/>
    <tableColumn id="16" name="Col16" dataDxfId="33"/>
    <tableColumn id="17" name="Col17"/>
  </tableColumns>
  <tableStyleInfo name="TableStyleMedium19" showFirstColumn="1" showLastColumn="0" showRowStripes="1" showColumnStripes="0"/>
</table>
</file>

<file path=xl/tables/table17.xml><?xml version="1.0" encoding="utf-8"?>
<table xmlns="http://schemas.openxmlformats.org/spreadsheetml/2006/main" id="16" name="Table16" displayName="Table16" ref="A1:Q123" totalsRowShown="0">
  <autoFilter ref="A1:Q123"/>
  <tableColumns count="17">
    <tableColumn id="1" name="Col1" dataDxfId="32"/>
    <tableColumn id="2" name="Col2" dataDxfId="31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/>
    <tableColumn id="16" name="Col16" dataDxfId="30"/>
    <tableColumn id="17" name="Col17"/>
  </tableColumns>
  <tableStyleInfo name="TableStyleMedium16" showFirstColumn="1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Q123" totalsRowShown="0">
  <autoFilter ref="A1:Q123"/>
  <tableColumns count="17">
    <tableColumn id="1" name="Col1" dataDxfId="29"/>
    <tableColumn id="2" name="Col2"/>
    <tableColumn id="3" name="Col3" dataDxfId="28"/>
    <tableColumn id="4" name="Col4" dataDxfId="27"/>
    <tableColumn id="5" name="Col5" dataDxfId="26"/>
    <tableColumn id="6" name="Col6" dataDxfId="25"/>
    <tableColumn id="7" name="Col7" dataDxfId="24"/>
    <tableColumn id="8" name="Col8" dataDxfId="23"/>
    <tableColumn id="9" name="Col9" dataDxfId="22"/>
    <tableColumn id="10" name="Col10" dataDxfId="21"/>
    <tableColumn id="11" name="Col11" dataDxfId="20"/>
    <tableColumn id="12" name="Col12" dataDxfId="19"/>
    <tableColumn id="13" name="Col13" dataDxfId="18"/>
    <tableColumn id="14" name="Col14" dataDxfId="17"/>
    <tableColumn id="15" name="Col15"/>
    <tableColumn id="16" name="Col16" dataDxfId="16"/>
    <tableColumn id="17" name="Col17"/>
  </tableColumns>
  <tableStyleInfo name="TableStyleMedium13" showFirstColumn="1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Q123" totalsRowShown="0">
  <autoFilter ref="A1:Q123"/>
  <tableColumns count="17">
    <tableColumn id="1" name="Col1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/>
    <tableColumn id="15" name="Col15"/>
    <tableColumn id="16" name="Col16" dataDxfId="15" totalsRowDxfId="14"/>
    <tableColumn id="17" name="Col17" totalsRowFunction="count"/>
  </tableColumns>
  <tableStyleInfo name="TableStyleMedium18" showFirstColumn="1" showLastColumn="0" showRowStripes="1" showColumnStripes="0"/>
</table>
</file>

<file path=xl/tables/table2.xml><?xml version="1.0" encoding="utf-8"?>
<table xmlns="http://schemas.openxmlformats.org/spreadsheetml/2006/main" id="9" name="Table9" displayName="Table9" ref="A1:Q124" totalsRowShown="0">
  <autoFilter ref="A1:Q124"/>
  <tableColumns count="17">
    <tableColumn id="1" name="Col1"/>
    <tableColumn id="2" name="Col2"/>
    <tableColumn id="3" name="Col3" dataDxfId="172"/>
    <tableColumn id="4" name="Col4" dataDxfId="171"/>
    <tableColumn id="5" name="Col5" dataDxfId="170"/>
    <tableColumn id="6" name="Col6" dataDxfId="169"/>
    <tableColumn id="7" name="Col7" dataDxfId="168"/>
    <tableColumn id="8" name="Col8" dataDxfId="167"/>
    <tableColumn id="9" name="Col9" dataDxfId="166"/>
    <tableColumn id="10" name="Col10" dataDxfId="165"/>
    <tableColumn id="11" name="Col11" dataDxfId="164"/>
    <tableColumn id="12" name="Col12" dataDxfId="163"/>
    <tableColumn id="13" name="Col13" dataDxfId="162"/>
    <tableColumn id="14" name="Col14" dataDxfId="161"/>
    <tableColumn id="15" name="Col15" dataDxfId="160"/>
    <tableColumn id="16" name="Col16" dataDxfId="159"/>
    <tableColumn id="17" name="Col17"/>
  </tableColumns>
  <tableStyleInfo name="TableStyleMedium14" showFirstColumn="1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Q123" totalsRowShown="0" dataDxfId="13">
  <autoFilter ref="A1:Q123"/>
  <tableColumns count="17">
    <tableColumn id="1" name="Col1"/>
    <tableColumn id="2" name="Col2"/>
    <tableColumn id="3" name="Col3" dataDxfId="12"/>
    <tableColumn id="4" name="Col4" dataDxfId="11"/>
    <tableColumn id="5" name="Col5" dataDxfId="10"/>
    <tableColumn id="6" name="Col6" dataDxfId="9"/>
    <tableColumn id="7" name="Col7" dataDxfId="8"/>
    <tableColumn id="8" name="Col8" dataDxfId="7"/>
    <tableColumn id="9" name="Col9" dataDxfId="6"/>
    <tableColumn id="10" name="Col10" dataDxfId="5"/>
    <tableColumn id="11" name="Col11" dataDxfId="4"/>
    <tableColumn id="12" name="Col12" dataDxfId="3"/>
    <tableColumn id="13" name="Col13" dataDxfId="2"/>
    <tableColumn id="14" name="Col14" dataDxfId="1"/>
    <tableColumn id="15" name="Col15"/>
    <tableColumn id="16" name="Col16" dataDxfId="0"/>
    <tableColumn id="17" name="Col17"/>
  </tableColumns>
  <tableStyleInfo name="TableStyleMedium11" showFirstColumn="1" showLastColumn="0" showRowStripes="1" showColumnStripes="0"/>
</table>
</file>

<file path=xl/tables/table3.xml><?xml version="1.0" encoding="utf-8"?>
<table xmlns="http://schemas.openxmlformats.org/spreadsheetml/2006/main" id="10" name="Table10" displayName="Table10" ref="A1:Q123" totalsRowShown="0">
  <autoFilter ref="A1:Q123"/>
  <tableColumns count="17">
    <tableColumn id="1" name="Col1"/>
    <tableColumn id="2" name="Col2"/>
    <tableColumn id="3" name="Col3" dataDxfId="158"/>
    <tableColumn id="4" name="Col4" dataDxfId="157" totalsRowDxfId="156"/>
    <tableColumn id="5" name="Col5" dataDxfId="155" totalsRowDxfId="154"/>
    <tableColumn id="6" name="Col6" dataDxfId="153" totalsRowDxfId="152"/>
    <tableColumn id="7" name="Col7" dataDxfId="151" totalsRowDxfId="150"/>
    <tableColumn id="8" name="Col8" dataDxfId="149" totalsRowDxfId="148"/>
    <tableColumn id="9" name="Col9" dataDxfId="147" totalsRowDxfId="146"/>
    <tableColumn id="10" name="Col10" dataDxfId="145" totalsRowDxfId="144"/>
    <tableColumn id="11" name="Col11" dataDxfId="143" totalsRowDxfId="142"/>
    <tableColumn id="12" name="Col12" dataDxfId="141" totalsRowDxfId="140"/>
    <tableColumn id="13" name="Col13" dataDxfId="139" totalsRowDxfId="138"/>
    <tableColumn id="14" name="Col14" dataDxfId="137" totalsRowDxfId="136"/>
    <tableColumn id="15" name="Col15" dataDxfId="135"/>
    <tableColumn id="16" name="Col16" dataDxfId="134" totalsRowDxfId="133"/>
    <tableColumn id="17" name="Col17" totalsRowFunction="count"/>
  </tableColumns>
  <tableStyleInfo name="TableStyleMedium14" showFirstColumn="1" showLastColumn="0" showRowStripes="1" showColumnStripes="0"/>
</table>
</file>

<file path=xl/tables/table4.xml><?xml version="1.0" encoding="utf-8"?>
<table xmlns="http://schemas.openxmlformats.org/spreadsheetml/2006/main" id="11" name="Table11" displayName="Table11" ref="A1:Q123" totalsRowShown="0">
  <autoFilter ref="A1:Q123"/>
  <tableColumns count="17">
    <tableColumn id="1" name="Col1"/>
    <tableColumn id="2" name="Col2"/>
    <tableColumn id="3" name="Col3" dataDxfId="132"/>
    <tableColumn id="4" name="Col4" dataDxfId="131"/>
    <tableColumn id="5" name="Col5" dataDxfId="130"/>
    <tableColumn id="6" name="Col6" dataDxfId="129"/>
    <tableColumn id="7" name="Col7" dataDxfId="128"/>
    <tableColumn id="8" name="Col8" dataDxfId="127"/>
    <tableColumn id="9" name="Col9" dataDxfId="126"/>
    <tableColumn id="10" name="Col10" dataDxfId="125"/>
    <tableColumn id="11" name="Col11" dataDxfId="124"/>
    <tableColumn id="12" name="Col12" dataDxfId="123"/>
    <tableColumn id="13" name="Col13" dataDxfId="122"/>
    <tableColumn id="14" name="Col14" dataDxfId="121"/>
    <tableColumn id="15" name="Col15" dataDxfId="120"/>
    <tableColumn id="16" name="Col16" dataDxfId="119"/>
    <tableColumn id="17" name="Col17"/>
  </tableColumns>
  <tableStyleInfo name="TableStyleMedium14" showFirstColumn="1" showLastColumn="0" showRowStripes="1" showColumnStripes="0"/>
</table>
</file>

<file path=xl/tables/table5.xml><?xml version="1.0" encoding="utf-8"?>
<table xmlns="http://schemas.openxmlformats.org/spreadsheetml/2006/main" id="12" name="Table12" displayName="Table12" ref="A1:Q123" totalsRowShown="0">
  <autoFilter ref="A1:Q123"/>
  <tableColumns count="17">
    <tableColumn id="1" name="Col1"/>
    <tableColumn id="2" name="Col2"/>
    <tableColumn id="3" name="Col3" dataDxfId="118"/>
    <tableColumn id="4" name="Col4" dataDxfId="117"/>
    <tableColumn id="5" name="Col5" dataDxfId="116"/>
    <tableColumn id="6" name="Col6" dataDxfId="115"/>
    <tableColumn id="7" name="Col7" dataDxfId="114"/>
    <tableColumn id="8" name="Col8" dataDxfId="113"/>
    <tableColumn id="9" name="Col9" dataDxfId="112"/>
    <tableColumn id="10" name="Col10" dataDxfId="111"/>
    <tableColumn id="11" name="Col11" dataDxfId="110"/>
    <tableColumn id="12" name="Col12" dataDxfId="109"/>
    <tableColumn id="13" name="Col13" dataDxfId="108"/>
    <tableColumn id="14" name="Col14" dataDxfId="107"/>
    <tableColumn id="15" name="Col15" dataDxfId="106"/>
    <tableColumn id="16" name="Col16"/>
    <tableColumn id="17" name="Col17"/>
  </tableColumns>
  <tableStyleInfo name="TableStyleMedium14" showFirstColumn="1" showLastColumn="0" showRowStripes="1" showColumnStripes="0"/>
</table>
</file>

<file path=xl/tables/table6.xml><?xml version="1.0" encoding="utf-8"?>
<table xmlns="http://schemas.openxmlformats.org/spreadsheetml/2006/main" id="13" name="Table13" displayName="Table13" ref="A1:Q123" totalsRowShown="0">
  <autoFilter ref="A1:Q123"/>
  <tableColumns count="17">
    <tableColumn id="1" name="Col1" dataDxfId="105"/>
    <tableColumn id="2" name="Col2" dataDxfId="104"/>
    <tableColumn id="3" name="Col3" dataDxfId="103"/>
    <tableColumn id="4" name="Col4" dataDxfId="102"/>
    <tableColumn id="5" name="Col5" dataDxfId="101"/>
    <tableColumn id="6" name="Col6" dataDxfId="100"/>
    <tableColumn id="7" name="Col7" dataDxfId="99"/>
    <tableColumn id="8" name="Col8" dataDxfId="98"/>
    <tableColumn id="9" name="Col9" dataDxfId="97"/>
    <tableColumn id="10" name="Col10" dataDxfId="96"/>
    <tableColumn id="11" name="Col11" dataDxfId="95"/>
    <tableColumn id="12" name="Col12" dataDxfId="94"/>
    <tableColumn id="13" name="Col13" dataDxfId="93"/>
    <tableColumn id="14" name="Col14" dataDxfId="92"/>
    <tableColumn id="15" name="Col15" dataDxfId="91"/>
    <tableColumn id="16" name="Col16" dataDxfId="90"/>
    <tableColumn id="17" name="Col17"/>
  </tableColumns>
  <tableStyleInfo name="TableStyleMedium21" showFirstColumn="1" showLastColumn="0" showRowStripes="1" showColumnStripes="0"/>
</table>
</file>

<file path=xl/tables/table7.xml><?xml version="1.0" encoding="utf-8"?>
<table xmlns="http://schemas.openxmlformats.org/spreadsheetml/2006/main" id="14" name="Table14" displayName="Table14" ref="A1:Q123" totalsRowShown="0">
  <autoFilter ref="A1:Q123"/>
  <tableColumns count="17">
    <tableColumn id="1" name="Col1" dataDxfId="89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/>
    <tableColumn id="13" name="Col13"/>
    <tableColumn id="14" name="Col14" dataDxfId="88"/>
    <tableColumn id="15" name="Col15"/>
    <tableColumn id="16" name="Col16" dataDxfId="87"/>
    <tableColumn id="17" name="Col17"/>
  </tableColumns>
  <tableStyleInfo name="TableStyleMedium21" showFirstColumn="1" showLastColumn="0" showRowStripes="1" showColumnStripes="0"/>
</table>
</file>

<file path=xl/tables/table8.xml><?xml version="1.0" encoding="utf-8"?>
<table xmlns="http://schemas.openxmlformats.org/spreadsheetml/2006/main" id="15" name="Table15" displayName="Table15" ref="A1:Q123" totalsRowShown="0" headerRowDxfId="86">
  <autoFilter ref="A1:Q123"/>
  <tableColumns count="17">
    <tableColumn id="1" name="Col1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 dataDxfId="85"/>
    <tableColumn id="12" name="Col12" dataDxfId="84"/>
    <tableColumn id="13" name="Col13" dataDxfId="83"/>
    <tableColumn id="14" name="Col14" dataDxfId="82"/>
    <tableColumn id="15" name="Col15" dataDxfId="81"/>
    <tableColumn id="16" name="Col16" dataDxfId="80"/>
    <tableColumn id="17" name="Col17"/>
  </tableColumns>
  <tableStyleInfo name="TableStyleMedium21" showFirstColumn="1" showLastColumn="0" showRowStripes="1" showColumnStripes="0"/>
</table>
</file>

<file path=xl/tables/table9.xml><?xml version="1.0" encoding="utf-8"?>
<table xmlns="http://schemas.openxmlformats.org/spreadsheetml/2006/main" id="1" name="Table172" displayName="Table172" ref="A1:Q123" totalsRowShown="0">
  <autoFilter ref="A1:Q123"/>
  <tableColumns count="17">
    <tableColumn id="1" name="Col1"/>
    <tableColumn id="2" name="Col2"/>
    <tableColumn id="3" name="Col3"/>
    <tableColumn id="4" name="Col4"/>
    <tableColumn id="5" name="Col5"/>
    <tableColumn id="6" name="Col6"/>
    <tableColumn id="7" name="Col7"/>
    <tableColumn id="8" name="Col8"/>
    <tableColumn id="9" name="Col9"/>
    <tableColumn id="10" name="Col10"/>
    <tableColumn id="11" name="Col11"/>
    <tableColumn id="12" name="Col12" dataDxfId="79"/>
    <tableColumn id="13" name="Col13"/>
    <tableColumn id="14" name="Col14"/>
    <tableColumn id="15" name="Col15"/>
    <tableColumn id="16" name="Col16" dataDxfId="78"/>
    <tableColumn id="17" name="Col17" dataDxfId="77"/>
  </tableColumns>
  <tableStyleInfo name="TableStyleMedium1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11@$400" TargetMode="External" /><Relationship Id="rId2" Type="http://schemas.openxmlformats.org/officeDocument/2006/relationships/hyperlink" Target="mailto:128@$125" TargetMode="External" /><Relationship Id="rId3" Type="http://schemas.openxmlformats.org/officeDocument/2006/relationships/hyperlink" Target="mailto:11@$400" TargetMode="External" /><Relationship Id="rId4" Type="http://schemas.openxmlformats.org/officeDocument/2006/relationships/hyperlink" Target="mailto:128@$125" TargetMode="Externa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23"/>
  <sheetViews>
    <sheetView showGridLines="0" tabSelected="1" workbookViewId="0" topLeftCell="A30">
      <selection activeCell="T45" sqref="T45"/>
    </sheetView>
  </sheetViews>
  <sheetFormatPr defaultColWidth="9.140625" defaultRowHeight="15"/>
  <cols>
    <col min="1" max="1" width="30.7109375" style="0" bestFit="1" customWidth="1"/>
    <col min="2" max="2" width="8.00390625" style="0" bestFit="1" customWidth="1"/>
    <col min="3" max="3" width="9.7109375" style="5" bestFit="1" customWidth="1"/>
    <col min="4" max="11" width="9.00390625" style="5" bestFit="1" customWidth="1"/>
    <col min="12" max="12" width="10.57421875" style="5" bestFit="1" customWidth="1"/>
    <col min="13" max="13" width="9.00390625" style="5" bestFit="1" customWidth="1"/>
    <col min="14" max="14" width="9.7109375" style="5" bestFit="1" customWidth="1"/>
    <col min="15" max="15" width="10.57421875" style="36" bestFit="1" customWidth="1"/>
    <col min="16" max="16" width="10.57421875" style="1" bestFit="1" customWidth="1"/>
    <col min="17" max="17" width="8.140625" style="0" bestFit="1" customWidth="1"/>
  </cols>
  <sheetData>
    <row r="1" spans="1:17" ht="15">
      <c r="A1" s="86" t="s">
        <v>166</v>
      </c>
      <c r="B1" s="88" t="s">
        <v>167</v>
      </c>
      <c r="C1" s="88" t="s">
        <v>168</v>
      </c>
      <c r="D1" s="88" t="s">
        <v>169</v>
      </c>
      <c r="E1" s="88" t="s">
        <v>170</v>
      </c>
      <c r="F1" s="88" t="s">
        <v>171</v>
      </c>
      <c r="G1" s="88" t="s">
        <v>172</v>
      </c>
      <c r="H1" s="88" t="s">
        <v>173</v>
      </c>
      <c r="I1" s="88" t="s">
        <v>174</v>
      </c>
      <c r="J1" s="88" t="s">
        <v>175</v>
      </c>
      <c r="K1" s="88" t="s">
        <v>176</v>
      </c>
      <c r="L1" s="88" t="s">
        <v>177</v>
      </c>
      <c r="M1" s="88" t="s">
        <v>178</v>
      </c>
      <c r="N1" s="88" t="s">
        <v>179</v>
      </c>
      <c r="O1" s="88" t="s">
        <v>180</v>
      </c>
      <c r="P1" s="88" t="s">
        <v>181</v>
      </c>
      <c r="Q1" s="88" t="s">
        <v>182</v>
      </c>
    </row>
    <row r="2" spans="1:17" ht="30">
      <c r="A2" s="86"/>
      <c r="B2" s="88" t="s">
        <v>90</v>
      </c>
      <c r="C2" s="91" t="s">
        <v>111</v>
      </c>
      <c r="D2" s="91" t="s">
        <v>112</v>
      </c>
      <c r="E2" s="91" t="s">
        <v>113</v>
      </c>
      <c r="F2" s="91" t="s">
        <v>114</v>
      </c>
      <c r="G2" s="91" t="s">
        <v>115</v>
      </c>
      <c r="H2" s="91" t="s">
        <v>116</v>
      </c>
      <c r="I2" s="91" t="s">
        <v>117</v>
      </c>
      <c r="J2" s="91" t="s">
        <v>122</v>
      </c>
      <c r="K2" s="91" t="s">
        <v>118</v>
      </c>
      <c r="L2" s="91" t="s">
        <v>119</v>
      </c>
      <c r="M2" s="91" t="s">
        <v>120</v>
      </c>
      <c r="N2" s="91" t="s">
        <v>121</v>
      </c>
      <c r="O2" s="194" t="s">
        <v>218</v>
      </c>
      <c r="P2" s="193" t="s">
        <v>132</v>
      </c>
      <c r="Q2" s="86"/>
    </row>
    <row r="3" spans="1:16" ht="15">
      <c r="A3" s="87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5"/>
      <c r="P3" s="196"/>
    </row>
    <row r="4" spans="1:17" ht="15">
      <c r="A4" s="86" t="s">
        <v>1</v>
      </c>
      <c r="B4">
        <v>4011</v>
      </c>
      <c r="C4" s="5">
        <f>SUM('IS 01 Headquarters:IS 95 Project to Inspire'!C4)</f>
        <v>3787.92</v>
      </c>
      <c r="D4" s="5">
        <f>SUM('IS 01 Headquarters:IS 95 Project to Inspire'!D4)</f>
        <v>3787.92</v>
      </c>
      <c r="E4" s="5">
        <f>SUM('IS 01 Headquarters:IS 95 Project to Inspire'!E4)</f>
        <v>3787.92</v>
      </c>
      <c r="F4" s="5">
        <f>SUM('IS 01 Headquarters:IS 95 Project to Inspire'!F4)</f>
        <v>3787.92</v>
      </c>
      <c r="G4" s="5">
        <f>SUM('IS 01 Headquarters:IS 95 Project to Inspire'!G4)</f>
        <v>3787.92</v>
      </c>
      <c r="H4" s="5">
        <f>SUM('IS 01 Headquarters:IS 95 Project to Inspire'!H4)</f>
        <v>3787.92</v>
      </c>
      <c r="I4" s="5">
        <f>SUM('IS 01 Headquarters:IS 95 Project to Inspire'!I4)</f>
        <v>3787.92</v>
      </c>
      <c r="J4" s="5">
        <f>SUM('IS 01 Headquarters:IS 95 Project to Inspire'!J4)</f>
        <v>3787.92</v>
      </c>
      <c r="K4" s="5">
        <f>SUM('IS 01 Headquarters:IS 95 Project to Inspire'!K4)</f>
        <v>3787.92</v>
      </c>
      <c r="L4" s="5">
        <f>SUM('IS 01 Headquarters:IS 95 Project to Inspire'!L4)</f>
        <v>3787.92</v>
      </c>
      <c r="M4" s="5">
        <f>SUM('IS 01 Headquarters:IS 95 Project to Inspire'!M4)</f>
        <v>3787.92</v>
      </c>
      <c r="N4" s="5">
        <f>SUM('IS 01 Headquarters:IS 95 Project to Inspire'!N4)</f>
        <v>3787.92</v>
      </c>
      <c r="O4" s="197">
        <f>SUM('IS 01 Headquarters:IS 95 Project to Inspire'!O4)</f>
        <v>45455.039999999986</v>
      </c>
      <c r="P4" s="55">
        <f>SUM('IS 01 Headquarters:IS 95 Project to Inspire'!P4)</f>
        <v>49561</v>
      </c>
      <c r="Q4">
        <v>1</v>
      </c>
    </row>
    <row r="5" spans="1:17" ht="15">
      <c r="A5" s="86" t="s">
        <v>2</v>
      </c>
      <c r="B5">
        <v>4012</v>
      </c>
      <c r="C5" s="5">
        <f>SUM('IS 01 Headquarters:IS 95 Project to Inspire'!C5)</f>
        <v>250</v>
      </c>
      <c r="D5" s="5">
        <f>SUM('IS 01 Headquarters:IS 95 Project to Inspire'!D5)</f>
        <v>250</v>
      </c>
      <c r="E5" s="5">
        <f>SUM('IS 01 Headquarters:IS 95 Project to Inspire'!E5)</f>
        <v>250</v>
      </c>
      <c r="F5" s="5">
        <f>SUM('IS 01 Headquarters:IS 95 Project to Inspire'!F5)</f>
        <v>250</v>
      </c>
      <c r="G5" s="5">
        <f>SUM('IS 01 Headquarters:IS 95 Project to Inspire'!G5)</f>
        <v>250</v>
      </c>
      <c r="H5" s="5">
        <f>SUM('IS 01 Headquarters:IS 95 Project to Inspire'!H5)</f>
        <v>250</v>
      </c>
      <c r="I5" s="5">
        <f>SUM('IS 01 Headquarters:IS 95 Project to Inspire'!I5)</f>
        <v>250</v>
      </c>
      <c r="J5" s="5">
        <f>SUM('IS 01 Headquarters:IS 95 Project to Inspire'!J5)</f>
        <v>250</v>
      </c>
      <c r="K5" s="5">
        <f>SUM('IS 01 Headquarters:IS 95 Project to Inspire'!K5)</f>
        <v>250</v>
      </c>
      <c r="L5" s="5">
        <f>SUM('IS 01 Headquarters:IS 95 Project to Inspire'!L5)</f>
        <v>250</v>
      </c>
      <c r="M5" s="5">
        <f>SUM('IS 01 Headquarters:IS 95 Project to Inspire'!M5)</f>
        <v>250</v>
      </c>
      <c r="N5" s="5">
        <f>SUM('IS 01 Headquarters:IS 95 Project to Inspire'!N5)</f>
        <v>250</v>
      </c>
      <c r="O5" s="197">
        <f>SUM('IS 01 Headquarters:IS 95 Project to Inspire'!O5)</f>
        <v>3000</v>
      </c>
      <c r="P5" s="55">
        <f>SUM('IS 01 Headquarters:IS 95 Project to Inspire'!P5)</f>
        <v>2279</v>
      </c>
      <c r="Q5">
        <f>Q4+1</f>
        <v>2</v>
      </c>
    </row>
    <row r="6" spans="1:17" ht="15">
      <c r="A6" s="86" t="s">
        <v>91</v>
      </c>
      <c r="B6">
        <v>4013</v>
      </c>
      <c r="C6" s="5">
        <f>SUM('IS 01 Headquarters:IS 95 Project to Inspire'!C6)</f>
        <v>500</v>
      </c>
      <c r="D6" s="5">
        <f>SUM('IS 01 Headquarters:IS 95 Project to Inspire'!D6)</f>
        <v>500</v>
      </c>
      <c r="E6" s="5">
        <f>SUM('IS 01 Headquarters:IS 95 Project to Inspire'!E6)</f>
        <v>500</v>
      </c>
      <c r="F6" s="5">
        <f>SUM('IS 01 Headquarters:IS 95 Project to Inspire'!F6)</f>
        <v>500</v>
      </c>
      <c r="G6" s="5">
        <f>SUM('IS 01 Headquarters:IS 95 Project to Inspire'!G6)</f>
        <v>500</v>
      </c>
      <c r="H6" s="5">
        <f>SUM('IS 01 Headquarters:IS 95 Project to Inspire'!H6)</f>
        <v>500</v>
      </c>
      <c r="I6" s="5">
        <f>SUM('IS 01 Headquarters:IS 95 Project to Inspire'!I6)</f>
        <v>500</v>
      </c>
      <c r="J6" s="5">
        <f>SUM('IS 01 Headquarters:IS 95 Project to Inspire'!J6)</f>
        <v>500</v>
      </c>
      <c r="K6" s="5">
        <f>SUM('IS 01 Headquarters:IS 95 Project to Inspire'!K6)</f>
        <v>500</v>
      </c>
      <c r="L6" s="5">
        <f>SUM('IS 01 Headquarters:IS 95 Project to Inspire'!L6)</f>
        <v>500</v>
      </c>
      <c r="M6" s="5">
        <f>SUM('IS 01 Headquarters:IS 95 Project to Inspire'!M6)</f>
        <v>500</v>
      </c>
      <c r="N6" s="5">
        <f>SUM('IS 01 Headquarters:IS 95 Project to Inspire'!N6)</f>
        <v>500</v>
      </c>
      <c r="O6" s="197">
        <f>SUM('IS 01 Headquarters:IS 95 Project to Inspire'!O6)</f>
        <v>6000</v>
      </c>
      <c r="P6" s="55">
        <f>SUM('IS 01 Headquarters:IS 95 Project to Inspire'!P6)</f>
        <v>6468</v>
      </c>
      <c r="Q6">
        <f aca="true" t="shared" si="0" ref="Q6:Q31">Q5+1</f>
        <v>3</v>
      </c>
    </row>
    <row r="7" spans="1:17" ht="15">
      <c r="A7" s="86" t="s">
        <v>3</v>
      </c>
      <c r="B7">
        <v>4014</v>
      </c>
      <c r="C7" s="5">
        <f>SUM('IS 01 Headquarters:IS 95 Project to Inspire'!C7)</f>
        <v>200</v>
      </c>
      <c r="D7" s="5">
        <f>SUM('IS 01 Headquarters:IS 95 Project to Inspire'!D7)</f>
        <v>200</v>
      </c>
      <c r="E7" s="5">
        <f>SUM('IS 01 Headquarters:IS 95 Project to Inspire'!E7)</f>
        <v>200</v>
      </c>
      <c r="F7" s="5">
        <f>SUM('IS 01 Headquarters:IS 95 Project to Inspire'!F7)</f>
        <v>200</v>
      </c>
      <c r="G7" s="5">
        <f>SUM('IS 01 Headquarters:IS 95 Project to Inspire'!G7)</f>
        <v>200</v>
      </c>
      <c r="H7" s="5">
        <f>SUM('IS 01 Headquarters:IS 95 Project to Inspire'!H7)</f>
        <v>200</v>
      </c>
      <c r="I7" s="5">
        <f>SUM('IS 01 Headquarters:IS 95 Project to Inspire'!I7)</f>
        <v>200</v>
      </c>
      <c r="J7" s="5">
        <f>SUM('IS 01 Headquarters:IS 95 Project to Inspire'!J7)</f>
        <v>200</v>
      </c>
      <c r="K7" s="5">
        <f>SUM('IS 01 Headquarters:IS 95 Project to Inspire'!K7)</f>
        <v>200</v>
      </c>
      <c r="L7" s="5">
        <f>SUM('IS 01 Headquarters:IS 95 Project to Inspire'!L7)</f>
        <v>200</v>
      </c>
      <c r="M7" s="5">
        <f>SUM('IS 01 Headquarters:IS 95 Project to Inspire'!M7)</f>
        <v>200</v>
      </c>
      <c r="N7" s="5">
        <f>SUM('IS 01 Headquarters:IS 95 Project to Inspire'!N7)</f>
        <v>200</v>
      </c>
      <c r="O7" s="197">
        <f>SUM('IS 01 Headquarters:IS 95 Project to Inspire'!O7)</f>
        <v>2400</v>
      </c>
      <c r="P7" s="55">
        <f>SUM('IS 01 Headquarters:IS 95 Project to Inspire'!P7)</f>
        <v>2048</v>
      </c>
      <c r="Q7">
        <f t="shared" si="0"/>
        <v>4</v>
      </c>
    </row>
    <row r="8" spans="1:17" ht="15">
      <c r="A8" s="86" t="s">
        <v>92</v>
      </c>
      <c r="B8">
        <v>4016</v>
      </c>
      <c r="C8" s="5">
        <f>SUM('IS 01 Headquarters:IS 95 Project to Inspire'!C8)</f>
        <v>300</v>
      </c>
      <c r="D8" s="5">
        <f>SUM('IS 01 Headquarters:IS 95 Project to Inspire'!D8)</f>
        <v>300</v>
      </c>
      <c r="E8" s="5">
        <f>SUM('IS 01 Headquarters:IS 95 Project to Inspire'!E8)</f>
        <v>300</v>
      </c>
      <c r="F8" s="5">
        <f>SUM('IS 01 Headquarters:IS 95 Project to Inspire'!F8)</f>
        <v>300</v>
      </c>
      <c r="G8" s="5">
        <f>SUM('IS 01 Headquarters:IS 95 Project to Inspire'!G8)</f>
        <v>300</v>
      </c>
      <c r="H8" s="5">
        <f>SUM('IS 01 Headquarters:IS 95 Project to Inspire'!H8)</f>
        <v>300</v>
      </c>
      <c r="I8" s="5">
        <f>SUM('IS 01 Headquarters:IS 95 Project to Inspire'!I8)</f>
        <v>300</v>
      </c>
      <c r="J8" s="5">
        <f>SUM('IS 01 Headquarters:IS 95 Project to Inspire'!J8)</f>
        <v>300</v>
      </c>
      <c r="K8" s="5">
        <f>SUM('IS 01 Headquarters:IS 95 Project to Inspire'!K8)</f>
        <v>300</v>
      </c>
      <c r="L8" s="5">
        <f>SUM('IS 01 Headquarters:IS 95 Project to Inspire'!L8)</f>
        <v>300</v>
      </c>
      <c r="M8" s="5">
        <f>SUM('IS 01 Headquarters:IS 95 Project to Inspire'!M8)</f>
        <v>300</v>
      </c>
      <c r="N8" s="5">
        <f>SUM('IS 01 Headquarters:IS 95 Project to Inspire'!N8)</f>
        <v>300</v>
      </c>
      <c r="O8" s="197">
        <f>SUM('IS 01 Headquarters:IS 95 Project to Inspire'!O8)</f>
        <v>3600</v>
      </c>
      <c r="P8" s="55">
        <f>SUM('IS 01 Headquarters:IS 95 Project to Inspire'!P8)</f>
        <v>2747</v>
      </c>
      <c r="Q8">
        <f t="shared" si="0"/>
        <v>5</v>
      </c>
    </row>
    <row r="9" spans="1:17" ht="15">
      <c r="A9" s="86" t="s">
        <v>4</v>
      </c>
      <c r="B9">
        <v>4017</v>
      </c>
      <c r="C9" s="5">
        <f>SUM('IS 01 Headquarters:IS 95 Project to Inspire'!C9)</f>
        <v>1200</v>
      </c>
      <c r="D9" s="5">
        <f>SUM('IS 01 Headquarters:IS 95 Project to Inspire'!D9)</f>
        <v>1200</v>
      </c>
      <c r="E9" s="5">
        <f>SUM('IS 01 Headquarters:IS 95 Project to Inspire'!E9)</f>
        <v>1200</v>
      </c>
      <c r="F9" s="5">
        <f>SUM('IS 01 Headquarters:IS 95 Project to Inspire'!F9)</f>
        <v>1200</v>
      </c>
      <c r="G9" s="5">
        <f>SUM('IS 01 Headquarters:IS 95 Project to Inspire'!G9)</f>
        <v>1200</v>
      </c>
      <c r="H9" s="5">
        <f>SUM('IS 01 Headquarters:IS 95 Project to Inspire'!H9)</f>
        <v>1200</v>
      </c>
      <c r="I9" s="5">
        <f>SUM('IS 01 Headquarters:IS 95 Project to Inspire'!I9)</f>
        <v>1200</v>
      </c>
      <c r="J9" s="5">
        <f>SUM('IS 01 Headquarters:IS 95 Project to Inspire'!J9)</f>
        <v>1200</v>
      </c>
      <c r="K9" s="5">
        <f>SUM('IS 01 Headquarters:IS 95 Project to Inspire'!K9)</f>
        <v>1200</v>
      </c>
      <c r="L9" s="5">
        <f>SUM('IS 01 Headquarters:IS 95 Project to Inspire'!L9)</f>
        <v>1200</v>
      </c>
      <c r="M9" s="5">
        <f>SUM('IS 01 Headquarters:IS 95 Project to Inspire'!M9)</f>
        <v>1200</v>
      </c>
      <c r="N9" s="5">
        <f>SUM('IS 01 Headquarters:IS 95 Project to Inspire'!N9)</f>
        <v>1200</v>
      </c>
      <c r="O9" s="197">
        <f>SUM('IS 01 Headquarters:IS 95 Project to Inspire'!O9)</f>
        <v>14400</v>
      </c>
      <c r="P9" s="55">
        <f>SUM('IS 01 Headquarters:IS 95 Project to Inspire'!P9)</f>
        <v>21339</v>
      </c>
      <c r="Q9">
        <f t="shared" si="0"/>
        <v>6</v>
      </c>
    </row>
    <row r="10" spans="1:17" ht="15">
      <c r="A10" s="86" t="s">
        <v>93</v>
      </c>
      <c r="B10">
        <v>4018</v>
      </c>
      <c r="C10" s="5">
        <f>SUM('IS 01 Headquarters:IS 95 Project to Inspire'!C10)</f>
        <v>154</v>
      </c>
      <c r="D10" s="5">
        <f>SUM('IS 01 Headquarters:IS 95 Project to Inspire'!D10)</f>
        <v>154</v>
      </c>
      <c r="E10" s="5">
        <f>SUM('IS 01 Headquarters:IS 95 Project to Inspire'!E10)</f>
        <v>154</v>
      </c>
      <c r="F10" s="5">
        <f>SUM('IS 01 Headquarters:IS 95 Project to Inspire'!F10)</f>
        <v>154</v>
      </c>
      <c r="G10" s="5">
        <f>SUM('IS 01 Headquarters:IS 95 Project to Inspire'!G10)</f>
        <v>154</v>
      </c>
      <c r="H10" s="5">
        <f>SUM('IS 01 Headquarters:IS 95 Project to Inspire'!H10)</f>
        <v>154</v>
      </c>
      <c r="I10" s="5">
        <f>SUM('IS 01 Headquarters:IS 95 Project to Inspire'!I10)</f>
        <v>154</v>
      </c>
      <c r="J10" s="5">
        <f>SUM('IS 01 Headquarters:IS 95 Project to Inspire'!J10)</f>
        <v>154</v>
      </c>
      <c r="K10" s="5">
        <f>SUM('IS 01 Headquarters:IS 95 Project to Inspire'!K10)</f>
        <v>154</v>
      </c>
      <c r="L10" s="5">
        <f>SUM('IS 01 Headquarters:IS 95 Project to Inspire'!L10)</f>
        <v>154</v>
      </c>
      <c r="M10" s="5">
        <f>SUM('IS 01 Headquarters:IS 95 Project to Inspire'!M10)</f>
        <v>154</v>
      </c>
      <c r="N10" s="5">
        <f>SUM('IS 01 Headquarters:IS 95 Project to Inspire'!N10)</f>
        <v>154</v>
      </c>
      <c r="O10" s="197">
        <f>SUM('IS 01 Headquarters:IS 95 Project to Inspire'!O10)</f>
        <v>1848</v>
      </c>
      <c r="P10" s="55">
        <f>SUM('IS 01 Headquarters:IS 95 Project to Inspire'!P10)</f>
        <v>1639</v>
      </c>
      <c r="Q10">
        <f t="shared" si="0"/>
        <v>7</v>
      </c>
    </row>
    <row r="11" spans="1:17" ht="15">
      <c r="A11" s="86" t="s">
        <v>5</v>
      </c>
      <c r="B11">
        <v>4020</v>
      </c>
      <c r="C11" s="5">
        <f>SUM('IS 01 Headquarters:IS 95 Project to Inspire'!C11)</f>
        <v>0</v>
      </c>
      <c r="D11" s="5">
        <f>SUM('IS 01 Headquarters:IS 95 Project to Inspire'!D11)</f>
        <v>21625</v>
      </c>
      <c r="E11" s="5">
        <f>SUM('IS 01 Headquarters:IS 95 Project to Inspire'!E11)</f>
        <v>0</v>
      </c>
      <c r="F11" s="5">
        <f>SUM('IS 01 Headquarters:IS 95 Project to Inspire'!F11)</f>
        <v>52500</v>
      </c>
      <c r="G11" s="5">
        <f>SUM('IS 01 Headquarters:IS 95 Project to Inspire'!G11)</f>
        <v>25000</v>
      </c>
      <c r="H11" s="5">
        <f>SUM('IS 01 Headquarters:IS 95 Project to Inspire'!H11)</f>
        <v>0</v>
      </c>
      <c r="I11" s="5">
        <f>SUM('IS 01 Headquarters:IS 95 Project to Inspire'!I11)</f>
        <v>25000</v>
      </c>
      <c r="J11" s="5">
        <f>SUM('IS 01 Headquarters:IS 95 Project to Inspire'!J11)</f>
        <v>18750</v>
      </c>
      <c r="K11" s="5">
        <f>SUM('IS 01 Headquarters:IS 95 Project to Inspire'!K11)</f>
        <v>90000</v>
      </c>
      <c r="L11" s="5">
        <f>SUM('IS 01 Headquarters:IS 95 Project to Inspire'!L11)</f>
        <v>1108000</v>
      </c>
      <c r="M11" s="5">
        <f>SUM('IS 01 Headquarters:IS 95 Project to Inspire'!M11)</f>
        <v>67500</v>
      </c>
      <c r="N11" s="5">
        <f>SUM('IS 01 Headquarters:IS 95 Project to Inspire'!N11)</f>
        <v>0</v>
      </c>
      <c r="O11" s="197">
        <f>SUM('IS 01 Headquarters:IS 95 Project to Inspire'!O11)</f>
        <v>1408375</v>
      </c>
      <c r="P11" s="55">
        <f>SUM('IS 01 Headquarters:IS 95 Project to Inspire'!P11)</f>
        <v>1243844.3</v>
      </c>
      <c r="Q11">
        <f t="shared" si="0"/>
        <v>8</v>
      </c>
    </row>
    <row r="12" spans="1:17" ht="15">
      <c r="A12" s="86" t="s">
        <v>6</v>
      </c>
      <c r="B12">
        <v>4021</v>
      </c>
      <c r="C12" s="5">
        <f>SUM('IS 01 Headquarters:IS 95 Project to Inspire'!C12)</f>
        <v>0</v>
      </c>
      <c r="D12" s="5">
        <f>SUM('IS 01 Headquarters:IS 95 Project to Inspire'!D12)</f>
        <v>0</v>
      </c>
      <c r="E12" s="5">
        <f>SUM('IS 01 Headquarters:IS 95 Project to Inspire'!E12)</f>
        <v>0</v>
      </c>
      <c r="F12" s="5">
        <f>SUM('IS 01 Headquarters:IS 95 Project to Inspire'!F12)</f>
        <v>0</v>
      </c>
      <c r="G12" s="5">
        <f>SUM('IS 01 Headquarters:IS 95 Project to Inspire'!G12)</f>
        <v>0</v>
      </c>
      <c r="H12" s="5">
        <f>SUM('IS 01 Headquarters:IS 95 Project to Inspire'!H12)</f>
        <v>0</v>
      </c>
      <c r="I12" s="5">
        <f>SUM('IS 01 Headquarters:IS 95 Project to Inspire'!I12)</f>
        <v>0</v>
      </c>
      <c r="J12" s="5">
        <f>SUM('IS 01 Headquarters:IS 95 Project to Inspire'!J12)</f>
        <v>0</v>
      </c>
      <c r="K12" s="5">
        <f>SUM('IS 01 Headquarters:IS 95 Project to Inspire'!K12)</f>
        <v>0</v>
      </c>
      <c r="L12" s="5">
        <f>SUM('IS 01 Headquarters:IS 95 Project to Inspire'!L12)</f>
        <v>56250</v>
      </c>
      <c r="M12" s="5">
        <f>SUM('IS 01 Headquarters:IS 95 Project to Inspire'!M12)</f>
        <v>1500</v>
      </c>
      <c r="N12" s="5">
        <f>SUM('IS 01 Headquarters:IS 95 Project to Inspire'!N12)</f>
        <v>0</v>
      </c>
      <c r="O12" s="197">
        <f>SUM('IS 01 Headquarters:IS 95 Project to Inspire'!O12)</f>
        <v>57750</v>
      </c>
      <c r="P12" s="55">
        <f>SUM('IS 01 Headquarters:IS 95 Project to Inspire'!P12)</f>
        <v>46000</v>
      </c>
      <c r="Q12">
        <f t="shared" si="0"/>
        <v>9</v>
      </c>
    </row>
    <row r="13" spans="1:17" ht="15">
      <c r="A13" s="86" t="s">
        <v>7</v>
      </c>
      <c r="B13">
        <v>4022</v>
      </c>
      <c r="C13" s="5">
        <f>SUM('IS 01 Headquarters:IS 95 Project to Inspire'!C13)</f>
        <v>0</v>
      </c>
      <c r="D13" s="5">
        <f>SUM('IS 01 Headquarters:IS 95 Project to Inspire'!D13)</f>
        <v>0</v>
      </c>
      <c r="E13" s="5">
        <f>SUM('IS 01 Headquarters:IS 95 Project to Inspire'!E13)</f>
        <v>0</v>
      </c>
      <c r="F13" s="5">
        <f>SUM('IS 01 Headquarters:IS 95 Project to Inspire'!F13)</f>
        <v>0</v>
      </c>
      <c r="G13" s="5">
        <f>SUM('IS 01 Headquarters:IS 95 Project to Inspire'!G13)</f>
        <v>0</v>
      </c>
      <c r="H13" s="5">
        <f>SUM('IS 01 Headquarters:IS 95 Project to Inspire'!H13)</f>
        <v>0</v>
      </c>
      <c r="I13" s="5">
        <f>SUM('IS 01 Headquarters:IS 95 Project to Inspire'!I13)</f>
        <v>0</v>
      </c>
      <c r="J13" s="5">
        <f>SUM('IS 01 Headquarters:IS 95 Project to Inspire'!J13)</f>
        <v>0</v>
      </c>
      <c r="K13" s="5">
        <f>SUM('IS 01 Headquarters:IS 95 Project to Inspire'!K13)</f>
        <v>0</v>
      </c>
      <c r="L13" s="5">
        <f>SUM('IS 01 Headquarters:IS 95 Project to Inspire'!L13)</f>
        <v>4400</v>
      </c>
      <c r="M13" s="5">
        <f>SUM('IS 01 Headquarters:IS 95 Project to Inspire'!M13)</f>
        <v>0</v>
      </c>
      <c r="N13" s="5">
        <f>SUM('IS 01 Headquarters:IS 95 Project to Inspire'!N13)</f>
        <v>0</v>
      </c>
      <c r="O13" s="197">
        <f>SUM('IS 01 Headquarters:IS 95 Project to Inspire'!O13)</f>
        <v>4400</v>
      </c>
      <c r="P13" s="55">
        <f>SUM('IS 01 Headquarters:IS 95 Project to Inspire'!P13)</f>
        <v>8200</v>
      </c>
      <c r="Q13">
        <f t="shared" si="0"/>
        <v>10</v>
      </c>
    </row>
    <row r="14" spans="1:17" ht="15">
      <c r="A14" s="86" t="s">
        <v>8</v>
      </c>
      <c r="B14">
        <v>4024</v>
      </c>
      <c r="C14" s="5">
        <f>SUM('IS 01 Headquarters:IS 95 Project to Inspire'!C14)</f>
        <v>0</v>
      </c>
      <c r="D14" s="5">
        <f>SUM('IS 01 Headquarters:IS 95 Project to Inspire'!D14)</f>
        <v>0</v>
      </c>
      <c r="E14" s="5">
        <f>SUM('IS 01 Headquarters:IS 95 Project to Inspire'!E14)</f>
        <v>0</v>
      </c>
      <c r="F14" s="5">
        <f>SUM('IS 01 Headquarters:IS 95 Project to Inspire'!F14)</f>
        <v>0</v>
      </c>
      <c r="G14" s="5">
        <f>SUM('IS 01 Headquarters:IS 95 Project to Inspire'!G14)</f>
        <v>0</v>
      </c>
      <c r="H14" s="5">
        <f>SUM('IS 01 Headquarters:IS 95 Project to Inspire'!H14)</f>
        <v>0</v>
      </c>
      <c r="I14" s="5">
        <f>SUM('IS 01 Headquarters:IS 95 Project to Inspire'!I14)</f>
        <v>0</v>
      </c>
      <c r="J14" s="5">
        <f>SUM('IS 01 Headquarters:IS 95 Project to Inspire'!J14)</f>
        <v>0</v>
      </c>
      <c r="K14" s="5">
        <f>SUM('IS 01 Headquarters:IS 95 Project to Inspire'!K14)</f>
        <v>0</v>
      </c>
      <c r="L14" s="5">
        <f>SUM('IS 01 Headquarters:IS 95 Project to Inspire'!L14)</f>
        <v>16000</v>
      </c>
      <c r="M14" s="5">
        <f>SUM('IS 01 Headquarters:IS 95 Project to Inspire'!M14)</f>
        <v>0</v>
      </c>
      <c r="N14" s="5">
        <f>SUM('IS 01 Headquarters:IS 95 Project to Inspire'!N14)</f>
        <v>0</v>
      </c>
      <c r="O14" s="197">
        <f>SUM('IS 01 Headquarters:IS 95 Project to Inspire'!O14)</f>
        <v>16000</v>
      </c>
      <c r="P14" s="55">
        <f>SUM('IS 01 Headquarters:IS 95 Project to Inspire'!P14)</f>
        <v>14700</v>
      </c>
      <c r="Q14">
        <f t="shared" si="0"/>
        <v>11</v>
      </c>
    </row>
    <row r="15" spans="1:17" ht="15">
      <c r="A15" s="86" t="s">
        <v>9</v>
      </c>
      <c r="B15">
        <v>4030</v>
      </c>
      <c r="C15" s="5">
        <f>SUM('IS 01 Headquarters:IS 95 Project to Inspire'!C15)</f>
        <v>750</v>
      </c>
      <c r="D15" s="5">
        <f>SUM('IS 01 Headquarters:IS 95 Project to Inspire'!D15)</f>
        <v>750</v>
      </c>
      <c r="E15" s="5">
        <f>SUM('IS 01 Headquarters:IS 95 Project to Inspire'!E15)</f>
        <v>750</v>
      </c>
      <c r="F15" s="5">
        <f>SUM('IS 01 Headquarters:IS 95 Project to Inspire'!F15)</f>
        <v>750</v>
      </c>
      <c r="G15" s="5">
        <f>SUM('IS 01 Headquarters:IS 95 Project to Inspire'!G15)</f>
        <v>750</v>
      </c>
      <c r="H15" s="5">
        <f>SUM('IS 01 Headquarters:IS 95 Project to Inspire'!H15)</f>
        <v>750</v>
      </c>
      <c r="I15" s="5">
        <f>SUM('IS 01 Headquarters:IS 95 Project to Inspire'!I15)</f>
        <v>750</v>
      </c>
      <c r="J15" s="5">
        <f>SUM('IS 01 Headquarters:IS 95 Project to Inspire'!J15)</f>
        <v>750</v>
      </c>
      <c r="K15" s="5">
        <f>SUM('IS 01 Headquarters:IS 95 Project to Inspire'!K15)</f>
        <v>750</v>
      </c>
      <c r="L15" s="5">
        <f>SUM('IS 01 Headquarters:IS 95 Project to Inspire'!L15)</f>
        <v>750</v>
      </c>
      <c r="M15" s="5">
        <f>SUM('IS 01 Headquarters:IS 95 Project to Inspire'!M15)</f>
        <v>750</v>
      </c>
      <c r="N15" s="5">
        <f>SUM('IS 01 Headquarters:IS 95 Project to Inspire'!N15)</f>
        <v>750</v>
      </c>
      <c r="O15" s="197">
        <f>SUM('IS 01 Headquarters:IS 95 Project to Inspire'!O15)</f>
        <v>9000</v>
      </c>
      <c r="P15" s="55">
        <f>SUM('IS 01 Headquarters:IS 95 Project to Inspire'!P15)</f>
        <v>5382</v>
      </c>
      <c r="Q15">
        <f t="shared" si="0"/>
        <v>12</v>
      </c>
    </row>
    <row r="16" spans="1:17" ht="15">
      <c r="A16" s="86" t="s">
        <v>10</v>
      </c>
      <c r="B16">
        <v>4031</v>
      </c>
      <c r="C16" s="5">
        <f>SUM('IS 01 Headquarters:IS 95 Project to Inspire'!C16)</f>
        <v>667</v>
      </c>
      <c r="D16" s="5">
        <f>SUM('IS 01 Headquarters:IS 95 Project to Inspire'!D16)</f>
        <v>667</v>
      </c>
      <c r="E16" s="5">
        <f>SUM('IS 01 Headquarters:IS 95 Project to Inspire'!E16)</f>
        <v>667</v>
      </c>
      <c r="F16" s="5">
        <f>SUM('IS 01 Headquarters:IS 95 Project to Inspire'!F16)</f>
        <v>667</v>
      </c>
      <c r="G16" s="5">
        <f>SUM('IS 01 Headquarters:IS 95 Project to Inspire'!G16)</f>
        <v>667</v>
      </c>
      <c r="H16" s="5">
        <f>SUM('IS 01 Headquarters:IS 95 Project to Inspire'!H16)</f>
        <v>667</v>
      </c>
      <c r="I16" s="5">
        <f>SUM('IS 01 Headquarters:IS 95 Project to Inspire'!I16)</f>
        <v>667</v>
      </c>
      <c r="J16" s="5">
        <f>SUM('IS 01 Headquarters:IS 95 Project to Inspire'!J16)</f>
        <v>667</v>
      </c>
      <c r="K16" s="5">
        <f>SUM('IS 01 Headquarters:IS 95 Project to Inspire'!K16)</f>
        <v>667</v>
      </c>
      <c r="L16" s="5">
        <f>SUM('IS 01 Headquarters:IS 95 Project to Inspire'!L16)</f>
        <v>667</v>
      </c>
      <c r="M16" s="5">
        <f>SUM('IS 01 Headquarters:IS 95 Project to Inspire'!M16)</f>
        <v>667</v>
      </c>
      <c r="N16" s="5">
        <f>SUM('IS 01 Headquarters:IS 95 Project to Inspire'!N16)</f>
        <v>667</v>
      </c>
      <c r="O16" s="197">
        <f>SUM('IS 01 Headquarters:IS 95 Project to Inspire'!O16)</f>
        <v>8004</v>
      </c>
      <c r="P16" s="55">
        <f>SUM('IS 01 Headquarters:IS 95 Project to Inspire'!P16)</f>
        <v>8000</v>
      </c>
      <c r="Q16">
        <f t="shared" si="0"/>
        <v>13</v>
      </c>
    </row>
    <row r="17" spans="1:17" ht="15">
      <c r="A17" s="86" t="s">
        <v>11</v>
      </c>
      <c r="B17">
        <v>4040</v>
      </c>
      <c r="C17" s="5">
        <f>SUM('IS 01 Headquarters:IS 95 Project to Inspire'!C17)</f>
        <v>0</v>
      </c>
      <c r="D17" s="5">
        <f>SUM('IS 01 Headquarters:IS 95 Project to Inspire'!D17)</f>
        <v>0</v>
      </c>
      <c r="E17" s="5">
        <f>SUM('IS 01 Headquarters:IS 95 Project to Inspire'!E17)</f>
        <v>0</v>
      </c>
      <c r="F17" s="5">
        <f>SUM('IS 01 Headquarters:IS 95 Project to Inspire'!F17)</f>
        <v>0</v>
      </c>
      <c r="G17" s="5">
        <f>SUM('IS 01 Headquarters:IS 95 Project to Inspire'!G17)</f>
        <v>0</v>
      </c>
      <c r="H17" s="5">
        <f>SUM('IS 01 Headquarters:IS 95 Project to Inspire'!H17)</f>
        <v>0</v>
      </c>
      <c r="I17" s="5">
        <f>SUM('IS 01 Headquarters:IS 95 Project to Inspire'!I17)</f>
        <v>0</v>
      </c>
      <c r="J17" s="5">
        <f>SUM('IS 01 Headquarters:IS 95 Project to Inspire'!J17)</f>
        <v>0</v>
      </c>
      <c r="K17" s="5">
        <f>SUM('IS 01 Headquarters:IS 95 Project to Inspire'!K17)</f>
        <v>0</v>
      </c>
      <c r="L17" s="5">
        <f>SUM('IS 01 Headquarters:IS 95 Project to Inspire'!L17)</f>
        <v>65000</v>
      </c>
      <c r="M17" s="5">
        <f>SUM('IS 01 Headquarters:IS 95 Project to Inspire'!M17)</f>
        <v>0</v>
      </c>
      <c r="N17" s="5">
        <f>SUM('IS 01 Headquarters:IS 95 Project to Inspire'!N17)</f>
        <v>0</v>
      </c>
      <c r="O17" s="197">
        <f>SUM('IS 01 Headquarters:IS 95 Project to Inspire'!O17)</f>
        <v>65000</v>
      </c>
      <c r="P17" s="55">
        <f>SUM('IS 01 Headquarters:IS 95 Project to Inspire'!P17)</f>
        <v>50300</v>
      </c>
      <c r="Q17">
        <f t="shared" si="0"/>
        <v>14</v>
      </c>
    </row>
    <row r="18" spans="1:17" ht="15">
      <c r="A18" s="86" t="s">
        <v>12</v>
      </c>
      <c r="B18">
        <v>4041</v>
      </c>
      <c r="C18" s="5">
        <f>SUM('IS 01 Headquarters:IS 95 Project to Inspire'!C18)</f>
        <v>70</v>
      </c>
      <c r="D18" s="5">
        <f>SUM('IS 01 Headquarters:IS 95 Project to Inspire'!D18)</f>
        <v>70</v>
      </c>
      <c r="E18" s="5">
        <f>SUM('IS 01 Headquarters:IS 95 Project to Inspire'!E18)</f>
        <v>70</v>
      </c>
      <c r="F18" s="5">
        <f>SUM('IS 01 Headquarters:IS 95 Project to Inspire'!F18)</f>
        <v>70</v>
      </c>
      <c r="G18" s="5">
        <f>SUM('IS 01 Headquarters:IS 95 Project to Inspire'!G18)</f>
        <v>70</v>
      </c>
      <c r="H18" s="5">
        <f>SUM('IS 01 Headquarters:IS 95 Project to Inspire'!H18)</f>
        <v>70</v>
      </c>
      <c r="I18" s="5">
        <f>SUM('IS 01 Headquarters:IS 95 Project to Inspire'!I18)</f>
        <v>70</v>
      </c>
      <c r="J18" s="5">
        <f>SUM('IS 01 Headquarters:IS 95 Project to Inspire'!J18)</f>
        <v>70</v>
      </c>
      <c r="K18" s="5">
        <f>SUM('IS 01 Headquarters:IS 95 Project to Inspire'!K18)</f>
        <v>70</v>
      </c>
      <c r="L18" s="5">
        <f>SUM('IS 01 Headquarters:IS 95 Project to Inspire'!L18)</f>
        <v>70</v>
      </c>
      <c r="M18" s="5">
        <f>SUM('IS 01 Headquarters:IS 95 Project to Inspire'!M18)</f>
        <v>70</v>
      </c>
      <c r="N18" s="5">
        <f>SUM('IS 01 Headquarters:IS 95 Project to Inspire'!N18)</f>
        <v>70</v>
      </c>
      <c r="O18" s="197">
        <f>SUM('IS 01 Headquarters:IS 95 Project to Inspire'!O18)</f>
        <v>840</v>
      </c>
      <c r="P18" s="55">
        <f>SUM('IS 01 Headquarters:IS 95 Project to Inspire'!P18)</f>
        <v>3460.29</v>
      </c>
      <c r="Q18">
        <f t="shared" si="0"/>
        <v>15</v>
      </c>
    </row>
    <row r="19" spans="1:17" ht="15">
      <c r="A19" s="86" t="s">
        <v>13</v>
      </c>
      <c r="B19">
        <v>4042</v>
      </c>
      <c r="C19" s="5">
        <f>SUM('IS 01 Headquarters:IS 95 Project to Inspire'!C19)</f>
        <v>0</v>
      </c>
      <c r="D19" s="5">
        <f>SUM('IS 01 Headquarters:IS 95 Project to Inspire'!D19)</f>
        <v>0</v>
      </c>
      <c r="E19" s="5">
        <f>SUM('IS 01 Headquarters:IS 95 Project to Inspire'!E19)</f>
        <v>0</v>
      </c>
      <c r="F19" s="5">
        <f>SUM('IS 01 Headquarters:IS 95 Project to Inspire'!F19)</f>
        <v>0</v>
      </c>
      <c r="G19" s="5">
        <f>SUM('IS 01 Headquarters:IS 95 Project to Inspire'!G19)</f>
        <v>0</v>
      </c>
      <c r="H19" s="5">
        <f>SUM('IS 01 Headquarters:IS 95 Project to Inspire'!H19)</f>
        <v>0</v>
      </c>
      <c r="I19" s="5">
        <f>SUM('IS 01 Headquarters:IS 95 Project to Inspire'!I19)</f>
        <v>0</v>
      </c>
      <c r="J19" s="5">
        <f>SUM('IS 01 Headquarters:IS 95 Project to Inspire'!J19)</f>
        <v>0</v>
      </c>
      <c r="K19" s="5">
        <f>SUM('IS 01 Headquarters:IS 95 Project to Inspire'!K19)</f>
        <v>0</v>
      </c>
      <c r="L19" s="5">
        <f>SUM('IS 01 Headquarters:IS 95 Project to Inspire'!L19)</f>
        <v>4500</v>
      </c>
      <c r="M19" s="5">
        <f>SUM('IS 01 Headquarters:IS 95 Project to Inspire'!M19)</f>
        <v>0</v>
      </c>
      <c r="N19" s="5">
        <f>SUM('IS 01 Headquarters:IS 95 Project to Inspire'!N19)</f>
        <v>0</v>
      </c>
      <c r="O19" s="197">
        <f>SUM('IS 01 Headquarters:IS 95 Project to Inspire'!O19)</f>
        <v>4500</v>
      </c>
      <c r="P19" s="55">
        <f>SUM('IS 01 Headquarters:IS 95 Project to Inspire'!P19)</f>
        <v>8540</v>
      </c>
      <c r="Q19">
        <f t="shared" si="0"/>
        <v>16</v>
      </c>
    </row>
    <row r="20" spans="1:17" ht="15">
      <c r="A20" s="86" t="s">
        <v>14</v>
      </c>
      <c r="B20">
        <v>4044</v>
      </c>
      <c r="C20" s="5">
        <f>SUM('IS 01 Headquarters:IS 95 Project to Inspire'!C20)</f>
        <v>0</v>
      </c>
      <c r="D20" s="5">
        <f>SUM('IS 01 Headquarters:IS 95 Project to Inspire'!D20)</f>
        <v>0</v>
      </c>
      <c r="E20" s="5">
        <f>SUM('IS 01 Headquarters:IS 95 Project to Inspire'!E20)</f>
        <v>0</v>
      </c>
      <c r="F20" s="5">
        <f>SUM('IS 01 Headquarters:IS 95 Project to Inspire'!F20)</f>
        <v>0</v>
      </c>
      <c r="G20" s="5">
        <f>SUM('IS 01 Headquarters:IS 95 Project to Inspire'!G20)</f>
        <v>0</v>
      </c>
      <c r="H20" s="5">
        <f>SUM('IS 01 Headquarters:IS 95 Project to Inspire'!H20)</f>
        <v>0</v>
      </c>
      <c r="I20" s="5">
        <f>SUM('IS 01 Headquarters:IS 95 Project to Inspire'!I20)</f>
        <v>0</v>
      </c>
      <c r="J20" s="5">
        <f>SUM('IS 01 Headquarters:IS 95 Project to Inspire'!J20)</f>
        <v>0</v>
      </c>
      <c r="K20" s="5">
        <f>SUM('IS 01 Headquarters:IS 95 Project to Inspire'!K20)</f>
        <v>0</v>
      </c>
      <c r="L20" s="5">
        <f>SUM('IS 01 Headquarters:IS 95 Project to Inspire'!L20)</f>
        <v>0</v>
      </c>
      <c r="M20" s="5">
        <f>SUM('IS 01 Headquarters:IS 95 Project to Inspire'!M20)</f>
        <v>0</v>
      </c>
      <c r="N20" s="5">
        <f>SUM('IS 01 Headquarters:IS 95 Project to Inspire'!N20)</f>
        <v>0</v>
      </c>
      <c r="O20" s="197">
        <f>SUM('IS 01 Headquarters:IS 95 Project to Inspire'!O20)</f>
        <v>0</v>
      </c>
      <c r="P20" s="55">
        <f>SUM('IS 01 Headquarters:IS 95 Project to Inspire'!P20)</f>
        <v>6055</v>
      </c>
      <c r="Q20">
        <f t="shared" si="0"/>
        <v>17</v>
      </c>
    </row>
    <row r="21" spans="1:17" ht="15">
      <c r="A21" s="86" t="s">
        <v>156</v>
      </c>
      <c r="B21">
        <v>4046</v>
      </c>
      <c r="C21" s="5">
        <f>SUM('IS 01 Headquarters:IS 95 Project to Inspire'!C21)</f>
        <v>0</v>
      </c>
      <c r="D21" s="5">
        <f>SUM('IS 01 Headquarters:IS 95 Project to Inspire'!D21)</f>
        <v>0</v>
      </c>
      <c r="E21" s="5">
        <f>SUM('IS 01 Headquarters:IS 95 Project to Inspire'!E21)</f>
        <v>0</v>
      </c>
      <c r="F21" s="5">
        <f>SUM('IS 01 Headquarters:IS 95 Project to Inspire'!F21)</f>
        <v>0</v>
      </c>
      <c r="G21" s="5">
        <f>SUM('IS 01 Headquarters:IS 95 Project to Inspire'!G21)</f>
        <v>0</v>
      </c>
      <c r="H21" s="5">
        <f>SUM('IS 01 Headquarters:IS 95 Project to Inspire'!H21)</f>
        <v>0</v>
      </c>
      <c r="I21" s="5">
        <f>SUM('IS 01 Headquarters:IS 95 Project to Inspire'!I21)</f>
        <v>0</v>
      </c>
      <c r="J21" s="5">
        <f>SUM('IS 01 Headquarters:IS 95 Project to Inspire'!J21)</f>
        <v>0</v>
      </c>
      <c r="K21" s="5">
        <f>SUM('IS 01 Headquarters:IS 95 Project to Inspire'!K21)</f>
        <v>0</v>
      </c>
      <c r="L21" s="5">
        <f>SUM('IS 01 Headquarters:IS 95 Project to Inspire'!L21)</f>
        <v>25000</v>
      </c>
      <c r="M21" s="5">
        <f>SUM('IS 01 Headquarters:IS 95 Project to Inspire'!M21)</f>
        <v>0</v>
      </c>
      <c r="N21" s="5">
        <f>SUM('IS 01 Headquarters:IS 95 Project to Inspire'!N21)</f>
        <v>0</v>
      </c>
      <c r="O21" s="197">
        <f>SUM('IS 01 Headquarters:IS 95 Project to Inspire'!O21)</f>
        <v>25000</v>
      </c>
      <c r="P21" s="55">
        <f>SUM('IS 01 Headquarters:IS 95 Project to Inspire'!P21)</f>
        <v>19410</v>
      </c>
      <c r="Q21">
        <f t="shared" si="0"/>
        <v>18</v>
      </c>
    </row>
    <row r="22" spans="1:17" ht="15">
      <c r="A22" s="86" t="s">
        <v>15</v>
      </c>
      <c r="B22">
        <v>4047</v>
      </c>
      <c r="C22" s="5">
        <f>SUM('IS 01 Headquarters:IS 95 Project to Inspire'!C22)</f>
        <v>25</v>
      </c>
      <c r="D22" s="5">
        <f>SUM('IS 01 Headquarters:IS 95 Project to Inspire'!D22)</f>
        <v>25</v>
      </c>
      <c r="E22" s="5">
        <f>SUM('IS 01 Headquarters:IS 95 Project to Inspire'!E22)</f>
        <v>25</v>
      </c>
      <c r="F22" s="5">
        <f>SUM('IS 01 Headquarters:IS 95 Project to Inspire'!F22)</f>
        <v>25</v>
      </c>
      <c r="G22" s="5">
        <f>SUM('IS 01 Headquarters:IS 95 Project to Inspire'!G22)</f>
        <v>25</v>
      </c>
      <c r="H22" s="5">
        <f>SUM('IS 01 Headquarters:IS 95 Project to Inspire'!H22)</f>
        <v>25</v>
      </c>
      <c r="I22" s="5">
        <f>SUM('IS 01 Headquarters:IS 95 Project to Inspire'!I22)</f>
        <v>25</v>
      </c>
      <c r="J22" s="5">
        <f>SUM('IS 01 Headquarters:IS 95 Project to Inspire'!J22)</f>
        <v>25</v>
      </c>
      <c r="K22" s="5">
        <f>SUM('IS 01 Headquarters:IS 95 Project to Inspire'!K22)</f>
        <v>25</v>
      </c>
      <c r="L22" s="5">
        <f>SUM('IS 01 Headquarters:IS 95 Project to Inspire'!L22)</f>
        <v>25</v>
      </c>
      <c r="M22" s="5">
        <f>SUM('IS 01 Headquarters:IS 95 Project to Inspire'!M22)</f>
        <v>25</v>
      </c>
      <c r="N22" s="5">
        <f>SUM('IS 01 Headquarters:IS 95 Project to Inspire'!N22)</f>
        <v>25</v>
      </c>
      <c r="O22" s="197">
        <f>SUM('IS 01 Headquarters:IS 95 Project to Inspire'!O22)</f>
        <v>300</v>
      </c>
      <c r="P22" s="55">
        <f>SUM('IS 01 Headquarters:IS 95 Project to Inspire'!P22)</f>
        <v>268.26</v>
      </c>
      <c r="Q22">
        <f t="shared" si="0"/>
        <v>19</v>
      </c>
    </row>
    <row r="23" spans="1:17" ht="15">
      <c r="A23" s="86" t="s">
        <v>16</v>
      </c>
      <c r="B23">
        <v>4880</v>
      </c>
      <c r="C23" s="5">
        <f>SUM('IS 01 Headquarters:IS 95 Project to Inspire'!C23)</f>
        <v>0</v>
      </c>
      <c r="D23" s="5">
        <f>SUM('IS 01 Headquarters:IS 95 Project to Inspire'!D23)</f>
        <v>0</v>
      </c>
      <c r="E23" s="5">
        <f>SUM('IS 01 Headquarters:IS 95 Project to Inspire'!E23)</f>
        <v>0</v>
      </c>
      <c r="F23" s="5">
        <f>SUM('IS 01 Headquarters:IS 95 Project to Inspire'!F23)</f>
        <v>0</v>
      </c>
      <c r="G23" s="5">
        <f>SUM('IS 01 Headquarters:IS 95 Project to Inspire'!G23)</f>
        <v>0</v>
      </c>
      <c r="H23" s="5">
        <f>SUM('IS 01 Headquarters:IS 95 Project to Inspire'!H23)</f>
        <v>0</v>
      </c>
      <c r="I23" s="5">
        <f>SUM('IS 01 Headquarters:IS 95 Project to Inspire'!I23)</f>
        <v>0</v>
      </c>
      <c r="J23" s="5">
        <f>SUM('IS 01 Headquarters:IS 95 Project to Inspire'!J23)</f>
        <v>0</v>
      </c>
      <c r="K23" s="5">
        <f>SUM('IS 01 Headquarters:IS 95 Project to Inspire'!K23)</f>
        <v>0</v>
      </c>
      <c r="L23" s="5">
        <f>SUM('IS 01 Headquarters:IS 95 Project to Inspire'!L23)</f>
        <v>0</v>
      </c>
      <c r="M23" s="5">
        <f>SUM('IS 01 Headquarters:IS 95 Project to Inspire'!M23)</f>
        <v>0</v>
      </c>
      <c r="N23" s="5">
        <f>SUM('IS 01 Headquarters:IS 95 Project to Inspire'!N23)</f>
        <v>0</v>
      </c>
      <c r="O23" s="197">
        <f>SUM('IS 01 Headquarters:IS 95 Project to Inspire'!O23)</f>
        <v>0</v>
      </c>
      <c r="P23" s="55">
        <f>SUM('IS 01 Headquarters:IS 95 Project to Inspire'!P23)</f>
        <v>0</v>
      </c>
      <c r="Q23">
        <f t="shared" si="0"/>
        <v>20</v>
      </c>
    </row>
    <row r="24" spans="1:17" ht="15">
      <c r="A24" s="86" t="s">
        <v>123</v>
      </c>
      <c r="B24">
        <v>4901</v>
      </c>
      <c r="C24" s="5">
        <f>SUM('IS 01 Headquarters:IS 95 Project to Inspire'!C24)</f>
        <v>0</v>
      </c>
      <c r="D24" s="5">
        <f>SUM('IS 01 Headquarters:IS 95 Project to Inspire'!D24)</f>
        <v>0</v>
      </c>
      <c r="E24" s="5">
        <f>SUM('IS 01 Headquarters:IS 95 Project to Inspire'!E24)</f>
        <v>0</v>
      </c>
      <c r="F24" s="5">
        <f>SUM('IS 01 Headquarters:IS 95 Project to Inspire'!F24)</f>
        <v>0</v>
      </c>
      <c r="G24" s="5">
        <f>SUM('IS 01 Headquarters:IS 95 Project to Inspire'!G24)</f>
        <v>0</v>
      </c>
      <c r="H24" s="5">
        <f>SUM('IS 01 Headquarters:IS 95 Project to Inspire'!H24)</f>
        <v>0</v>
      </c>
      <c r="I24" s="5">
        <f>SUM('IS 01 Headquarters:IS 95 Project to Inspire'!I24)</f>
        <v>2000</v>
      </c>
      <c r="J24" s="5">
        <f>SUM('IS 01 Headquarters:IS 95 Project to Inspire'!J24)</f>
        <v>0</v>
      </c>
      <c r="K24" s="5">
        <f>SUM('IS 01 Headquarters:IS 95 Project to Inspire'!K24)</f>
        <v>0</v>
      </c>
      <c r="L24" s="5">
        <f>SUM('IS 01 Headquarters:IS 95 Project to Inspire'!L24)</f>
        <v>0</v>
      </c>
      <c r="M24" s="5">
        <f>SUM('IS 01 Headquarters:IS 95 Project to Inspire'!M24)</f>
        <v>0</v>
      </c>
      <c r="N24" s="5">
        <f>SUM('IS 01 Headquarters:IS 95 Project to Inspire'!N24)</f>
        <v>4500</v>
      </c>
      <c r="O24" s="197">
        <f>SUM('IS 01 Headquarters:IS 95 Project to Inspire'!O24)</f>
        <v>6500</v>
      </c>
      <c r="P24" s="55">
        <f>SUM('IS 01 Headquarters:IS 95 Project to Inspire'!P24)</f>
        <v>5000</v>
      </c>
      <c r="Q24">
        <f t="shared" si="0"/>
        <v>21</v>
      </c>
    </row>
    <row r="25" spans="1:17" ht="15">
      <c r="A25" s="86" t="s">
        <v>125</v>
      </c>
      <c r="B25">
        <v>4910</v>
      </c>
      <c r="C25" s="5">
        <f>SUM('IS 01 Headquarters:IS 95 Project to Inspire'!C25)</f>
        <v>0</v>
      </c>
      <c r="D25" s="5">
        <f>SUM('IS 01 Headquarters:IS 95 Project to Inspire'!D25)</f>
        <v>0</v>
      </c>
      <c r="E25" s="5">
        <f>SUM('IS 01 Headquarters:IS 95 Project to Inspire'!E25)</f>
        <v>0</v>
      </c>
      <c r="F25" s="5">
        <f>SUM('IS 01 Headquarters:IS 95 Project to Inspire'!F25)</f>
        <v>0</v>
      </c>
      <c r="G25" s="5">
        <f>SUM('IS 01 Headquarters:IS 95 Project to Inspire'!G25)</f>
        <v>0</v>
      </c>
      <c r="H25" s="5">
        <f>SUM('IS 01 Headquarters:IS 95 Project to Inspire'!H25)</f>
        <v>0</v>
      </c>
      <c r="I25" s="5">
        <f>SUM('IS 01 Headquarters:IS 95 Project to Inspire'!I25)</f>
        <v>0</v>
      </c>
      <c r="J25" s="5">
        <f>SUM('IS 01 Headquarters:IS 95 Project to Inspire'!J25)</f>
        <v>0</v>
      </c>
      <c r="K25" s="5">
        <f>SUM('IS 01 Headquarters:IS 95 Project to Inspire'!K25)</f>
        <v>0</v>
      </c>
      <c r="L25" s="5">
        <f>SUM('IS 01 Headquarters:IS 95 Project to Inspire'!L25)</f>
        <v>0</v>
      </c>
      <c r="M25" s="5">
        <f>SUM('IS 01 Headquarters:IS 95 Project to Inspire'!M25)</f>
        <v>0</v>
      </c>
      <c r="N25" s="5">
        <f>SUM('IS 01 Headquarters:IS 95 Project to Inspire'!N25)</f>
        <v>0</v>
      </c>
      <c r="O25" s="197">
        <f>SUM('IS 01 Headquarters:IS 95 Project to Inspire'!O25)</f>
        <v>0</v>
      </c>
      <c r="P25" s="55">
        <f>SUM('IS 01 Headquarters:IS 95 Project to Inspire'!P25)</f>
        <v>0</v>
      </c>
      <c r="Q25">
        <f t="shared" si="0"/>
        <v>22</v>
      </c>
    </row>
    <row r="26" spans="1:17" ht="15">
      <c r="A26" s="86" t="s">
        <v>17</v>
      </c>
      <c r="B26">
        <v>4920</v>
      </c>
      <c r="C26" s="5">
        <f>SUM('IS 01 Headquarters:IS 95 Project to Inspire'!C26)</f>
        <v>0</v>
      </c>
      <c r="D26" s="5">
        <f>SUM('IS 01 Headquarters:IS 95 Project to Inspire'!D26)</f>
        <v>0</v>
      </c>
      <c r="E26" s="5">
        <f>SUM('IS 01 Headquarters:IS 95 Project to Inspire'!E26)</f>
        <v>0</v>
      </c>
      <c r="F26" s="5">
        <f>SUM('IS 01 Headquarters:IS 95 Project to Inspire'!F26)</f>
        <v>0</v>
      </c>
      <c r="G26" s="5">
        <f>SUM('IS 01 Headquarters:IS 95 Project to Inspire'!G26)</f>
        <v>0</v>
      </c>
      <c r="H26" s="5">
        <f>SUM('IS 01 Headquarters:IS 95 Project to Inspire'!H26)</f>
        <v>0</v>
      </c>
      <c r="I26" s="5">
        <f>SUM('IS 01 Headquarters:IS 95 Project to Inspire'!I26)</f>
        <v>0</v>
      </c>
      <c r="J26" s="5">
        <f>SUM('IS 01 Headquarters:IS 95 Project to Inspire'!J26)</f>
        <v>0</v>
      </c>
      <c r="K26" s="5">
        <f>SUM('IS 01 Headquarters:IS 95 Project to Inspire'!K26)</f>
        <v>0</v>
      </c>
      <c r="L26" s="5">
        <f>SUM('IS 01 Headquarters:IS 95 Project to Inspire'!L26)</f>
        <v>4000</v>
      </c>
      <c r="M26" s="5">
        <f>SUM('IS 01 Headquarters:IS 95 Project to Inspire'!M26)</f>
        <v>0</v>
      </c>
      <c r="N26" s="5">
        <f>SUM('IS 01 Headquarters:IS 95 Project to Inspire'!N26)</f>
        <v>0</v>
      </c>
      <c r="O26" s="197">
        <f>SUM('IS 01 Headquarters:IS 95 Project to Inspire'!O26)</f>
        <v>4000</v>
      </c>
      <c r="P26" s="55">
        <f>SUM('IS 01 Headquarters:IS 95 Project to Inspire'!P26)</f>
        <v>11505</v>
      </c>
      <c r="Q26">
        <f t="shared" si="0"/>
        <v>23</v>
      </c>
    </row>
    <row r="27" spans="1:17" ht="15">
      <c r="A27" s="86" t="s">
        <v>223</v>
      </c>
      <c r="B27">
        <v>4921</v>
      </c>
      <c r="C27" s="5">
        <f>SUM('IS 01 Headquarters:IS 95 Project to Inspire'!C27)</f>
        <v>48300</v>
      </c>
      <c r="D27" s="5">
        <f>SUM('IS 01 Headquarters:IS 95 Project to Inspire'!D27)</f>
        <v>123300</v>
      </c>
      <c r="E27" s="5">
        <f>SUM('IS 01 Headquarters:IS 95 Project to Inspire'!E27)</f>
        <v>167050</v>
      </c>
      <c r="F27" s="5">
        <f>SUM('IS 01 Headquarters:IS 95 Project to Inspire'!F27)</f>
        <v>48300</v>
      </c>
      <c r="G27" s="5">
        <f>SUM('IS 01 Headquarters:IS 95 Project to Inspire'!G27)</f>
        <v>67050</v>
      </c>
      <c r="H27" s="5">
        <f>SUM('IS 01 Headquarters:IS 95 Project to Inspire'!H27)</f>
        <v>50900</v>
      </c>
      <c r="I27" s="5">
        <f>SUM('IS 01 Headquarters:IS 95 Project to Inspire'!I27)</f>
        <v>67579</v>
      </c>
      <c r="J27" s="5">
        <f>SUM('IS 01 Headquarters:IS 95 Project to Inspire'!J27)</f>
        <v>123829</v>
      </c>
      <c r="K27" s="5">
        <f>SUM('IS 01 Headquarters:IS 95 Project to Inspire'!K27)</f>
        <v>67579</v>
      </c>
      <c r="L27" s="5">
        <f>SUM('IS 01 Headquarters:IS 95 Project to Inspire'!L27)</f>
        <v>48829</v>
      </c>
      <c r="M27" s="5">
        <f>SUM('IS 01 Headquarters:IS 95 Project to Inspire'!M27)</f>
        <v>48829</v>
      </c>
      <c r="N27" s="5">
        <f>SUM('IS 01 Headquarters:IS 95 Project to Inspire'!N27)</f>
        <v>48829</v>
      </c>
      <c r="O27" s="197">
        <f>SUM('IS 01 Headquarters:IS 95 Project to Inspire'!O27)</f>
        <v>910374</v>
      </c>
      <c r="P27" s="55">
        <f>SUM('IS 01 Headquarters:IS 95 Project to Inspire'!P27)</f>
        <v>573956</v>
      </c>
      <c r="Q27">
        <f t="shared" si="0"/>
        <v>24</v>
      </c>
    </row>
    <row r="28" spans="1:17" ht="15">
      <c r="A28" s="86" t="s">
        <v>19</v>
      </c>
      <c r="B28">
        <v>4930</v>
      </c>
      <c r="C28" s="5">
        <f>SUM('IS 01 Headquarters:IS 95 Project to Inspire'!C28)</f>
        <v>0</v>
      </c>
      <c r="D28" s="5">
        <f>SUM('IS 01 Headquarters:IS 95 Project to Inspire'!D28)</f>
        <v>0</v>
      </c>
      <c r="E28" s="5">
        <f>SUM('IS 01 Headquarters:IS 95 Project to Inspire'!E28)</f>
        <v>14000</v>
      </c>
      <c r="F28" s="5">
        <f>SUM('IS 01 Headquarters:IS 95 Project to Inspire'!F28)</f>
        <v>14000</v>
      </c>
      <c r="G28" s="5">
        <f>SUM('IS 01 Headquarters:IS 95 Project to Inspire'!G28)</f>
        <v>14000</v>
      </c>
      <c r="H28" s="5">
        <f>SUM('IS 01 Headquarters:IS 95 Project to Inspire'!H28)</f>
        <v>14000</v>
      </c>
      <c r="I28" s="5">
        <f>SUM('IS 01 Headquarters:IS 95 Project to Inspire'!I28)</f>
        <v>14000</v>
      </c>
      <c r="J28" s="5">
        <f>SUM('IS 01 Headquarters:IS 95 Project to Inspire'!J28)</f>
        <v>14000</v>
      </c>
      <c r="K28" s="5">
        <f>SUM('IS 01 Headquarters:IS 95 Project to Inspire'!K28)</f>
        <v>14000</v>
      </c>
      <c r="L28" s="5">
        <f>SUM('IS 01 Headquarters:IS 95 Project to Inspire'!L28)</f>
        <v>14000</v>
      </c>
      <c r="M28" s="5">
        <f>SUM('IS 01 Headquarters:IS 95 Project to Inspire'!M28)</f>
        <v>14000</v>
      </c>
      <c r="N28" s="5">
        <f>SUM('IS 01 Headquarters:IS 95 Project to Inspire'!N28)</f>
        <v>14000</v>
      </c>
      <c r="O28" s="197">
        <f>SUM('IS 01 Headquarters:IS 95 Project to Inspire'!O28)</f>
        <v>140000</v>
      </c>
      <c r="P28" s="55">
        <f>SUM('IS 01 Headquarters:IS 95 Project to Inspire'!P28)</f>
        <v>147023.5</v>
      </c>
      <c r="Q28">
        <f t="shared" si="0"/>
        <v>25</v>
      </c>
    </row>
    <row r="29" spans="1:17" ht="15">
      <c r="A29" s="86" t="s">
        <v>242</v>
      </c>
      <c r="B29">
        <v>4990</v>
      </c>
      <c r="C29" s="5">
        <f>SUM('IS 01 Headquarters:IS 95 Project to Inspire'!C29)</f>
        <v>15</v>
      </c>
      <c r="D29" s="5">
        <f>SUM('IS 01 Headquarters:IS 95 Project to Inspire'!D29)</f>
        <v>15</v>
      </c>
      <c r="E29" s="5">
        <f>SUM('IS 01 Headquarters:IS 95 Project to Inspire'!E29)</f>
        <v>15</v>
      </c>
      <c r="F29" s="5">
        <f>SUM('IS 01 Headquarters:IS 95 Project to Inspire'!F29)</f>
        <v>15</v>
      </c>
      <c r="G29" s="5">
        <f>SUM('IS 01 Headquarters:IS 95 Project to Inspire'!G29)</f>
        <v>15</v>
      </c>
      <c r="H29" s="5">
        <f>SUM('IS 01 Headquarters:IS 95 Project to Inspire'!H29)</f>
        <v>15</v>
      </c>
      <c r="I29" s="5">
        <f>SUM('IS 01 Headquarters:IS 95 Project to Inspire'!I29)</f>
        <v>15</v>
      </c>
      <c r="J29" s="5">
        <f>SUM('IS 01 Headquarters:IS 95 Project to Inspire'!J29)</f>
        <v>15</v>
      </c>
      <c r="K29" s="5">
        <f>SUM('IS 01 Headquarters:IS 95 Project to Inspire'!K29)</f>
        <v>2015</v>
      </c>
      <c r="L29" s="5">
        <f>SUM('IS 01 Headquarters:IS 95 Project to Inspire'!L29)</f>
        <v>32265</v>
      </c>
      <c r="M29" s="5">
        <f>SUM('IS 01 Headquarters:IS 95 Project to Inspire'!M29)</f>
        <v>15</v>
      </c>
      <c r="N29" s="5">
        <f>SUM('IS 01 Headquarters:IS 95 Project to Inspire'!N29)</f>
        <v>1695</v>
      </c>
      <c r="O29" s="197">
        <f>SUM('IS 01 Headquarters:IS 95 Project to Inspire'!O29)</f>
        <v>36110</v>
      </c>
      <c r="P29" s="55">
        <f>SUM('IS 01 Headquarters:IS 95 Project to Inspire'!P29)</f>
        <v>42587.25</v>
      </c>
      <c r="Q29">
        <f t="shared" si="0"/>
        <v>26</v>
      </c>
    </row>
    <row r="30" spans="1:17" ht="15">
      <c r="A30" s="86" t="s">
        <v>21</v>
      </c>
      <c r="B30">
        <v>4992</v>
      </c>
      <c r="C30" s="5">
        <f>SUM('IS 01 Headquarters:IS 95 Project to Inspire'!C30)</f>
        <v>0</v>
      </c>
      <c r="D30" s="5">
        <f>SUM('IS 01 Headquarters:IS 95 Project to Inspire'!D30)</f>
        <v>0</v>
      </c>
      <c r="E30" s="5">
        <f>SUM('IS 01 Headquarters:IS 95 Project to Inspire'!E30)</f>
        <v>0</v>
      </c>
      <c r="F30" s="5">
        <f>SUM('IS 01 Headquarters:IS 95 Project to Inspire'!F30)</f>
        <v>0</v>
      </c>
      <c r="G30" s="5">
        <f>SUM('IS 01 Headquarters:IS 95 Project to Inspire'!G30)</f>
        <v>0</v>
      </c>
      <c r="H30" s="5">
        <f>SUM('IS 01 Headquarters:IS 95 Project to Inspire'!H30)</f>
        <v>0</v>
      </c>
      <c r="I30" s="5">
        <f>SUM('IS 01 Headquarters:IS 95 Project to Inspire'!I30)</f>
        <v>0</v>
      </c>
      <c r="J30" s="5">
        <f>SUM('IS 01 Headquarters:IS 95 Project to Inspire'!J30)</f>
        <v>0</v>
      </c>
      <c r="K30" s="5">
        <f>SUM('IS 01 Headquarters:IS 95 Project to Inspire'!K30)</f>
        <v>0</v>
      </c>
      <c r="L30" s="5">
        <f>SUM('IS 01 Headquarters:IS 95 Project to Inspire'!L30)</f>
        <v>0</v>
      </c>
      <c r="M30" s="5">
        <f>SUM('IS 01 Headquarters:IS 95 Project to Inspire'!M30)</f>
        <v>0</v>
      </c>
      <c r="N30" s="5">
        <f>SUM('IS 01 Headquarters:IS 95 Project to Inspire'!N30)</f>
        <v>0</v>
      </c>
      <c r="O30" s="198">
        <f>SUM('IS 01 Headquarters:IS 95 Project to Inspire'!O30)</f>
        <v>0</v>
      </c>
      <c r="P30" s="199">
        <f>SUM('IS 01 Headquarters:IS 95 Project to Inspire'!P30)</f>
        <v>109591</v>
      </c>
      <c r="Q30">
        <f t="shared" si="0"/>
        <v>27</v>
      </c>
    </row>
    <row r="31" spans="1:17" ht="15.75" thickBot="1">
      <c r="A31" s="115" t="s">
        <v>22</v>
      </c>
      <c r="B31" s="116"/>
      <c r="C31" s="117">
        <f>SUM('IS 01 Headquarters:IS 95 Project to Inspire'!C31)</f>
        <v>56218.92</v>
      </c>
      <c r="D31" s="117">
        <f>SUM('IS 01 Headquarters:IS 95 Project to Inspire'!D31)</f>
        <v>152843.91999999998</v>
      </c>
      <c r="E31" s="117">
        <f>SUM('IS 01 Headquarters:IS 95 Project to Inspire'!E31)</f>
        <v>188968.91999999998</v>
      </c>
      <c r="F31" s="117">
        <f>SUM('IS 01 Headquarters:IS 95 Project to Inspire'!F31)</f>
        <v>122718.92</v>
      </c>
      <c r="G31" s="117">
        <f>SUM('IS 01 Headquarters:IS 95 Project to Inspire'!G31)</f>
        <v>113968.92</v>
      </c>
      <c r="H31" s="117">
        <f>SUM('IS 01 Headquarters:IS 95 Project to Inspire'!H31)</f>
        <v>72818.92</v>
      </c>
      <c r="I31" s="117">
        <f>SUM('IS 01 Headquarters:IS 95 Project to Inspire'!I31)</f>
        <v>116497.92</v>
      </c>
      <c r="J31" s="117">
        <f>SUM('IS 01 Headquarters:IS 95 Project to Inspire'!J31)</f>
        <v>164497.91999999998</v>
      </c>
      <c r="K31" s="117">
        <f>SUM('IS 01 Headquarters:IS 95 Project to Inspire'!K31)</f>
        <v>181497.91999999998</v>
      </c>
      <c r="L31" s="117">
        <f>SUM('IS 01 Headquarters:IS 95 Project to Inspire'!L31)</f>
        <v>1386147.92</v>
      </c>
      <c r="M31" s="117">
        <f>SUM('IS 01 Headquarters:IS 95 Project to Inspire'!M31)</f>
        <v>139747.91999999998</v>
      </c>
      <c r="N31" s="117">
        <f>SUM('IS 01 Headquarters:IS 95 Project to Inspire'!N31)</f>
        <v>76927.92</v>
      </c>
      <c r="O31" s="136">
        <f>SUM('IS 01 Headquarters:IS 95 Project to Inspire'!O31)</f>
        <v>2772856.04</v>
      </c>
      <c r="P31" s="118">
        <f>SUM('IS 01 Headquarters:IS 95 Project to Inspire'!P31)</f>
        <v>2389903.5999999996</v>
      </c>
      <c r="Q31" s="116">
        <f t="shared" si="0"/>
        <v>28</v>
      </c>
    </row>
    <row r="32" spans="1:16" ht="15">
      <c r="A32" s="86" t="s">
        <v>23</v>
      </c>
      <c r="C32" s="5">
        <f>SUM('IS 01 Headquarters:IS 95 Project to Inspire'!C32)</f>
        <v>0</v>
      </c>
      <c r="D32" s="5">
        <f>SUM('IS 01 Headquarters:IS 95 Project to Inspire'!D32)</f>
        <v>0</v>
      </c>
      <c r="E32" s="5">
        <f>SUM('IS 01 Headquarters:IS 95 Project to Inspire'!E32)</f>
        <v>0</v>
      </c>
      <c r="F32" s="5">
        <f>SUM('IS 01 Headquarters:IS 95 Project to Inspire'!F32)</f>
        <v>0</v>
      </c>
      <c r="G32" s="5">
        <f>SUM('IS 01 Headquarters:IS 95 Project to Inspire'!G32)</f>
        <v>0</v>
      </c>
      <c r="H32" s="5">
        <f>SUM('IS 01 Headquarters:IS 95 Project to Inspire'!H32)</f>
        <v>0</v>
      </c>
      <c r="I32" s="5">
        <f>SUM('IS 01 Headquarters:IS 95 Project to Inspire'!I32)</f>
        <v>0</v>
      </c>
      <c r="J32" s="5">
        <f>SUM('IS 01 Headquarters:IS 95 Project to Inspire'!J32)</f>
        <v>0</v>
      </c>
      <c r="K32" s="5">
        <f>SUM('IS 01 Headquarters:IS 95 Project to Inspire'!K32)</f>
        <v>0</v>
      </c>
      <c r="L32" s="5">
        <f>SUM('IS 01 Headquarters:IS 95 Project to Inspire'!L32)</f>
        <v>0</v>
      </c>
      <c r="M32" s="5">
        <f>SUM('IS 01 Headquarters:IS 95 Project to Inspire'!M32)</f>
        <v>0</v>
      </c>
      <c r="N32" s="5">
        <f>SUM('IS 01 Headquarters:IS 95 Project to Inspire'!N32)</f>
        <v>0</v>
      </c>
      <c r="O32" s="197">
        <f>SUM('IS 01 Headquarters:IS 95 Project to Inspire'!O32)</f>
        <v>0</v>
      </c>
      <c r="P32" s="55">
        <f>SUM('IS 01 Headquarters:IS 95 Project to Inspire'!P32)</f>
        <v>0</v>
      </c>
    </row>
    <row r="33" spans="1:17" ht="15">
      <c r="A33" s="86" t="s">
        <v>24</v>
      </c>
      <c r="C33" s="5">
        <f>SUM('IS 01 Headquarters:IS 95 Project to Inspire'!C33)</f>
        <v>0</v>
      </c>
      <c r="D33" s="5">
        <f>SUM('IS 01 Headquarters:IS 95 Project to Inspire'!D33)</f>
        <v>0</v>
      </c>
      <c r="E33" s="5">
        <f>SUM('IS 01 Headquarters:IS 95 Project to Inspire'!E33)</f>
        <v>0</v>
      </c>
      <c r="F33" s="5">
        <f>SUM('IS 01 Headquarters:IS 95 Project to Inspire'!F33)</f>
        <v>0</v>
      </c>
      <c r="G33" s="5">
        <f>SUM('IS 01 Headquarters:IS 95 Project to Inspire'!G33)</f>
        <v>0</v>
      </c>
      <c r="H33" s="5">
        <f>SUM('IS 01 Headquarters:IS 95 Project to Inspire'!H33)</f>
        <v>0</v>
      </c>
      <c r="I33" s="5">
        <f>SUM('IS 01 Headquarters:IS 95 Project to Inspire'!I33)</f>
        <v>0</v>
      </c>
      <c r="J33" s="5">
        <f>SUM('IS 01 Headquarters:IS 95 Project to Inspire'!J33)</f>
        <v>0</v>
      </c>
      <c r="K33" s="5">
        <f>SUM('IS 01 Headquarters:IS 95 Project to Inspire'!K33)</f>
        <v>0</v>
      </c>
      <c r="L33" s="5">
        <f>SUM('IS 01 Headquarters:IS 95 Project to Inspire'!L33)</f>
        <v>0</v>
      </c>
      <c r="M33" s="5">
        <f>SUM('IS 01 Headquarters:IS 95 Project to Inspire'!M33)</f>
        <v>0</v>
      </c>
      <c r="N33" s="5">
        <f>SUM('IS 01 Headquarters:IS 95 Project to Inspire'!N33)</f>
        <v>0</v>
      </c>
      <c r="O33" s="197">
        <f>SUM('IS 01 Headquarters:IS 95 Project to Inspire'!O33)</f>
        <v>0</v>
      </c>
      <c r="P33" s="55">
        <f>SUM('IS 01 Headquarters:IS 95 Project to Inspire'!P33)</f>
        <v>0</v>
      </c>
      <c r="Q33">
        <f>Q31+1</f>
        <v>29</v>
      </c>
    </row>
    <row r="34" spans="1:17" ht="15">
      <c r="A34" s="86" t="s">
        <v>25</v>
      </c>
      <c r="B34">
        <v>5010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7">
        <v>0</v>
      </c>
      <c r="P34" s="17">
        <v>0</v>
      </c>
      <c r="Q34">
        <f>Q33+1</f>
        <v>30</v>
      </c>
    </row>
    <row r="35" spans="1:17" ht="15">
      <c r="A35" s="86" t="s">
        <v>26</v>
      </c>
      <c r="B35">
        <v>4970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7">
        <v>0</v>
      </c>
      <c r="P35" s="17">
        <v>0</v>
      </c>
      <c r="Q35">
        <f>Q34+1</f>
        <v>31</v>
      </c>
    </row>
    <row r="36" spans="1:17" ht="15.75" thickBot="1">
      <c r="A36" s="119" t="s">
        <v>27</v>
      </c>
      <c r="B36" s="116"/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3">
        <v>0</v>
      </c>
      <c r="P36" s="122">
        <v>0</v>
      </c>
      <c r="Q36" s="121"/>
    </row>
    <row r="37" spans="1:16" ht="15">
      <c r="A37" s="86" t="s">
        <v>23</v>
      </c>
      <c r="C37" s="5">
        <f>SUM('IS 01 Headquarters:IS 95 Project to Inspire'!C37)</f>
        <v>0</v>
      </c>
      <c r="D37" s="5">
        <f>SUM('IS 01 Headquarters:IS 95 Project to Inspire'!D37)</f>
        <v>0</v>
      </c>
      <c r="E37" s="5">
        <f>SUM('IS 01 Headquarters:IS 95 Project to Inspire'!E37)</f>
        <v>0</v>
      </c>
      <c r="F37" s="5">
        <f>SUM('IS 01 Headquarters:IS 95 Project to Inspire'!F37)</f>
        <v>0</v>
      </c>
      <c r="G37" s="5">
        <f>SUM('IS 01 Headquarters:IS 95 Project to Inspire'!G37)</f>
        <v>0</v>
      </c>
      <c r="H37" s="5">
        <f>SUM('IS 01 Headquarters:IS 95 Project to Inspire'!H37)</f>
        <v>0</v>
      </c>
      <c r="I37" s="5">
        <f>SUM('IS 01 Headquarters:IS 95 Project to Inspire'!I37)</f>
        <v>0</v>
      </c>
      <c r="J37" s="5">
        <f>SUM('IS 01 Headquarters:IS 95 Project to Inspire'!J37)</f>
        <v>0</v>
      </c>
      <c r="K37" s="5">
        <f>SUM('IS 01 Headquarters:IS 95 Project to Inspire'!K37)</f>
        <v>0</v>
      </c>
      <c r="L37" s="5">
        <f>SUM('IS 01 Headquarters:IS 95 Project to Inspire'!L37)</f>
        <v>0</v>
      </c>
      <c r="M37" s="5">
        <f>SUM('IS 01 Headquarters:IS 95 Project to Inspire'!M37)</f>
        <v>0</v>
      </c>
      <c r="N37" s="5">
        <f>SUM('IS 01 Headquarters:IS 95 Project to Inspire'!N37)</f>
        <v>0</v>
      </c>
      <c r="O37" s="197">
        <f>SUM('IS 01 Headquarters:IS 95 Project to Inspire'!O37)</f>
        <v>0</v>
      </c>
      <c r="P37" s="55">
        <f>SUM('IS 01 Headquarters:IS 95 Project to Inspire'!P37)</f>
        <v>0</v>
      </c>
    </row>
    <row r="38" spans="1:16" ht="15">
      <c r="A38" s="86"/>
      <c r="C38" s="5">
        <f>SUM('IS 01 Headquarters:IS 95 Project to Inspire'!C38)</f>
        <v>0</v>
      </c>
      <c r="D38" s="5">
        <f>SUM('IS 01 Headquarters:IS 95 Project to Inspire'!D38)</f>
        <v>0</v>
      </c>
      <c r="E38" s="5">
        <f>SUM('IS 01 Headquarters:IS 95 Project to Inspire'!E38)</f>
        <v>0</v>
      </c>
      <c r="F38" s="5">
        <f>SUM('IS 01 Headquarters:IS 95 Project to Inspire'!F38)</f>
        <v>0</v>
      </c>
      <c r="G38" s="5">
        <f>SUM('IS 01 Headquarters:IS 95 Project to Inspire'!G38)</f>
        <v>0</v>
      </c>
      <c r="H38" s="5">
        <f>SUM('IS 01 Headquarters:IS 95 Project to Inspire'!H38)</f>
        <v>0</v>
      </c>
      <c r="I38" s="5">
        <f>SUM('IS 01 Headquarters:IS 95 Project to Inspire'!I38)</f>
        <v>0</v>
      </c>
      <c r="J38" s="5">
        <f>SUM('IS 01 Headquarters:IS 95 Project to Inspire'!J38)</f>
        <v>0</v>
      </c>
      <c r="K38" s="5">
        <f>SUM('IS 01 Headquarters:IS 95 Project to Inspire'!K38)</f>
        <v>0</v>
      </c>
      <c r="L38" s="5">
        <f>SUM('IS 01 Headquarters:IS 95 Project to Inspire'!L38)</f>
        <v>0</v>
      </c>
      <c r="M38" s="5">
        <f>SUM('IS 01 Headquarters:IS 95 Project to Inspire'!M38)</f>
        <v>0</v>
      </c>
      <c r="N38" s="5">
        <f>SUM('IS 01 Headquarters:IS 95 Project to Inspire'!N38)</f>
        <v>0</v>
      </c>
      <c r="O38" s="197">
        <f>SUM('IS 01 Headquarters:IS 95 Project to Inspire'!O38)</f>
        <v>0</v>
      </c>
      <c r="P38" s="55">
        <f>SUM('IS 01 Headquarters:IS 95 Project to Inspire'!P38)</f>
        <v>0</v>
      </c>
    </row>
    <row r="39" spans="1:16" ht="15">
      <c r="A39" s="88" t="s">
        <v>28</v>
      </c>
      <c r="C39" s="5">
        <f>SUM('IS 01 Headquarters:IS 95 Project to Inspire'!C39)</f>
        <v>0</v>
      </c>
      <c r="D39" s="5">
        <f>SUM('IS 01 Headquarters:IS 95 Project to Inspire'!D39)</f>
        <v>0</v>
      </c>
      <c r="E39" s="5">
        <f>SUM('IS 01 Headquarters:IS 95 Project to Inspire'!E39)</f>
        <v>0</v>
      </c>
      <c r="F39" s="5">
        <f>SUM('IS 01 Headquarters:IS 95 Project to Inspire'!F39)</f>
        <v>0</v>
      </c>
      <c r="G39" s="5">
        <f>SUM('IS 01 Headquarters:IS 95 Project to Inspire'!G39)</f>
        <v>0</v>
      </c>
      <c r="H39" s="5">
        <f>SUM('IS 01 Headquarters:IS 95 Project to Inspire'!H39)</f>
        <v>0</v>
      </c>
      <c r="I39" s="5">
        <f>SUM('IS 01 Headquarters:IS 95 Project to Inspire'!I39)</f>
        <v>0</v>
      </c>
      <c r="J39" s="5">
        <f>SUM('IS 01 Headquarters:IS 95 Project to Inspire'!J39)</f>
        <v>0</v>
      </c>
      <c r="K39" s="5">
        <f>SUM('IS 01 Headquarters:IS 95 Project to Inspire'!K39)</f>
        <v>0</v>
      </c>
      <c r="L39" s="5">
        <f>SUM('IS 01 Headquarters:IS 95 Project to Inspire'!L39)</f>
        <v>0</v>
      </c>
      <c r="M39" s="5">
        <f>SUM('IS 01 Headquarters:IS 95 Project to Inspire'!M39)</f>
        <v>0</v>
      </c>
      <c r="N39" s="5">
        <f>SUM('IS 01 Headquarters:IS 95 Project to Inspire'!N39)</f>
        <v>0</v>
      </c>
      <c r="O39" s="197">
        <f>SUM('IS 01 Headquarters:IS 95 Project to Inspire'!O39)</f>
        <v>0</v>
      </c>
      <c r="P39" s="55">
        <f>SUM('IS 01 Headquarters:IS 95 Project to Inspire'!P39)</f>
        <v>0</v>
      </c>
    </row>
    <row r="40" spans="1:16" ht="15">
      <c r="A40" s="86"/>
      <c r="C40" s="5">
        <f>SUM('IS 01 Headquarters:IS 95 Project to Inspire'!C40)</f>
        <v>0</v>
      </c>
      <c r="D40" s="5">
        <f>SUM('IS 01 Headquarters:IS 95 Project to Inspire'!D40)</f>
        <v>0</v>
      </c>
      <c r="E40" s="5">
        <f>SUM('IS 01 Headquarters:IS 95 Project to Inspire'!E40)</f>
        <v>0</v>
      </c>
      <c r="F40" s="5">
        <f>SUM('IS 01 Headquarters:IS 95 Project to Inspire'!F40)</f>
        <v>0</v>
      </c>
      <c r="G40" s="5">
        <f>SUM('IS 01 Headquarters:IS 95 Project to Inspire'!G40)</f>
        <v>0</v>
      </c>
      <c r="H40" s="5">
        <f>SUM('IS 01 Headquarters:IS 95 Project to Inspire'!H40)</f>
        <v>0</v>
      </c>
      <c r="I40" s="5">
        <f>SUM('IS 01 Headquarters:IS 95 Project to Inspire'!I40)</f>
        <v>0</v>
      </c>
      <c r="J40" s="5">
        <f>SUM('IS 01 Headquarters:IS 95 Project to Inspire'!J40)</f>
        <v>0</v>
      </c>
      <c r="K40" s="5">
        <f>SUM('IS 01 Headquarters:IS 95 Project to Inspire'!K40)</f>
        <v>0</v>
      </c>
      <c r="L40" s="5">
        <f>SUM('IS 01 Headquarters:IS 95 Project to Inspire'!L40)</f>
        <v>0</v>
      </c>
      <c r="M40" s="5">
        <f>SUM('IS 01 Headquarters:IS 95 Project to Inspire'!M40)</f>
        <v>0</v>
      </c>
      <c r="N40" s="5">
        <f>SUM('IS 01 Headquarters:IS 95 Project to Inspire'!N40)</f>
        <v>0</v>
      </c>
      <c r="O40" s="197">
        <f>SUM('IS 01 Headquarters:IS 95 Project to Inspire'!O40)</f>
        <v>0</v>
      </c>
      <c r="P40" s="55">
        <f>SUM('IS 01 Headquarters:IS 95 Project to Inspire'!P40)</f>
        <v>0</v>
      </c>
    </row>
    <row r="41" spans="1:16" ht="15">
      <c r="A41" s="89" t="s">
        <v>29</v>
      </c>
      <c r="C41" s="5">
        <f>SUM('IS 01 Headquarters:IS 95 Project to Inspire'!C41)</f>
        <v>0</v>
      </c>
      <c r="D41" s="5">
        <f>SUM('IS 01 Headquarters:IS 95 Project to Inspire'!D41)</f>
        <v>0</v>
      </c>
      <c r="E41" s="5">
        <f>SUM('IS 01 Headquarters:IS 95 Project to Inspire'!E41)</f>
        <v>0</v>
      </c>
      <c r="F41" s="5">
        <f>SUM('IS 01 Headquarters:IS 95 Project to Inspire'!F41)</f>
        <v>0</v>
      </c>
      <c r="G41" s="5">
        <f>SUM('IS 01 Headquarters:IS 95 Project to Inspire'!G41)</f>
        <v>0</v>
      </c>
      <c r="H41" s="5">
        <f>SUM('IS 01 Headquarters:IS 95 Project to Inspire'!H41)</f>
        <v>0</v>
      </c>
      <c r="I41" s="5">
        <f>SUM('IS 01 Headquarters:IS 95 Project to Inspire'!I41)</f>
        <v>0</v>
      </c>
      <c r="J41" s="5">
        <f>SUM('IS 01 Headquarters:IS 95 Project to Inspire'!J41)</f>
        <v>0</v>
      </c>
      <c r="K41" s="5">
        <f>SUM('IS 01 Headquarters:IS 95 Project to Inspire'!K41)</f>
        <v>0</v>
      </c>
      <c r="L41" s="5">
        <f>SUM('IS 01 Headquarters:IS 95 Project to Inspire'!L41)</f>
        <v>0</v>
      </c>
      <c r="M41" s="5">
        <f>SUM('IS 01 Headquarters:IS 95 Project to Inspire'!M41)</f>
        <v>0</v>
      </c>
      <c r="N41" s="5">
        <f>SUM('IS 01 Headquarters:IS 95 Project to Inspire'!N41)</f>
        <v>0</v>
      </c>
      <c r="O41" s="197">
        <f>SUM('IS 01 Headquarters:IS 95 Project to Inspire'!O41)</f>
        <v>0</v>
      </c>
      <c r="P41" s="55">
        <f>SUM('IS 01 Headquarters:IS 95 Project to Inspire'!P41)</f>
        <v>0</v>
      </c>
    </row>
    <row r="42" spans="1:17" ht="15">
      <c r="A42" s="86" t="s">
        <v>25</v>
      </c>
      <c r="B42">
        <v>5010</v>
      </c>
      <c r="C42" s="5">
        <f>SUM('IS 01 Headquarters:IS 95 Project to Inspire'!C42)</f>
        <v>468.45</v>
      </c>
      <c r="D42" s="5">
        <f>SUM('IS 01 Headquarters:IS 95 Project to Inspire'!D42)</f>
        <v>468.45</v>
      </c>
      <c r="E42" s="5">
        <f>SUM('IS 01 Headquarters:IS 95 Project to Inspire'!E42)</f>
        <v>468.45</v>
      </c>
      <c r="F42" s="5">
        <f>SUM('IS 01 Headquarters:IS 95 Project to Inspire'!F42)</f>
        <v>468.45</v>
      </c>
      <c r="G42" s="5">
        <f>SUM('IS 01 Headquarters:IS 95 Project to Inspire'!G42)</f>
        <v>468.45</v>
      </c>
      <c r="H42" s="5">
        <f>SUM('IS 01 Headquarters:IS 95 Project to Inspire'!H42)</f>
        <v>468.45</v>
      </c>
      <c r="I42" s="5">
        <f>SUM('IS 01 Headquarters:IS 95 Project to Inspire'!I42)</f>
        <v>468.45</v>
      </c>
      <c r="J42" s="5">
        <f>SUM('IS 01 Headquarters:IS 95 Project to Inspire'!J42)</f>
        <v>468.45</v>
      </c>
      <c r="K42" s="5">
        <f>SUM('IS 01 Headquarters:IS 95 Project to Inspire'!K42)</f>
        <v>468.45</v>
      </c>
      <c r="L42" s="5">
        <f>SUM('IS 01 Headquarters:IS 95 Project to Inspire'!L42)</f>
        <v>468.45</v>
      </c>
      <c r="M42" s="5">
        <f>SUM('IS 01 Headquarters:IS 95 Project to Inspire'!M42)</f>
        <v>468.45</v>
      </c>
      <c r="N42" s="5">
        <f>SUM('IS 01 Headquarters:IS 95 Project to Inspire'!N42)</f>
        <v>468.45</v>
      </c>
      <c r="O42" s="197">
        <f>SUM('IS 01 Headquarters:IS 95 Project to Inspire'!O42)</f>
        <v>5621.4</v>
      </c>
      <c r="P42" s="55">
        <f>SUM('IS 01 Headquarters:IS 95 Project to Inspire'!P42)</f>
        <v>3263</v>
      </c>
      <c r="Q42">
        <v>32</v>
      </c>
    </row>
    <row r="43" spans="1:17" ht="15">
      <c r="A43" s="86" t="s">
        <v>30</v>
      </c>
      <c r="B43">
        <v>6000</v>
      </c>
      <c r="C43" s="5">
        <f>SUM('IS 01 Headquarters:IS 95 Project to Inspire'!C43)</f>
        <v>75883.56</v>
      </c>
      <c r="D43" s="5">
        <f>SUM('IS 01 Headquarters:IS 95 Project to Inspire'!D43)</f>
        <v>75883.56</v>
      </c>
      <c r="E43" s="5">
        <f>SUM('IS 01 Headquarters:IS 95 Project to Inspire'!E43)</f>
        <v>76883.56</v>
      </c>
      <c r="F43" s="5">
        <f>SUM('IS 01 Headquarters:IS 95 Project to Inspire'!F43)</f>
        <v>76883.56</v>
      </c>
      <c r="G43" s="5">
        <f>SUM('IS 01 Headquarters:IS 95 Project to Inspire'!G43)</f>
        <v>76883.56</v>
      </c>
      <c r="H43" s="5">
        <f>SUM('IS 01 Headquarters:IS 95 Project to Inspire'!H43)</f>
        <v>76883.56</v>
      </c>
      <c r="I43" s="5">
        <f>SUM('IS 01 Headquarters:IS 95 Project to Inspire'!I43)</f>
        <v>77496.70075</v>
      </c>
      <c r="J43" s="5">
        <f>SUM('IS 01 Headquarters:IS 95 Project to Inspire'!J43)</f>
        <v>77641.47343</v>
      </c>
      <c r="K43" s="5">
        <f>SUM('IS 01 Headquarters:IS 95 Project to Inspire'!K43)</f>
        <v>77790.5892904</v>
      </c>
      <c r="L43" s="5">
        <f>SUM('IS 01 Headquarters:IS 95 Project to Inspire'!L43)</f>
        <v>77944.178626612</v>
      </c>
      <c r="M43" s="5">
        <f>SUM('IS 01 Headquarters:IS 95 Project to Inspire'!M43)</f>
        <v>78102.37564291037</v>
      </c>
      <c r="N43" s="5">
        <f>SUM('IS 01 Headquarters:IS 95 Project to Inspire'!N43)</f>
        <v>78265.31856969767</v>
      </c>
      <c r="O43" s="197">
        <f>SUM('IS 01 Headquarters:IS 95 Project to Inspire'!O43)</f>
        <v>926541.9963096201</v>
      </c>
      <c r="P43" s="17">
        <f>SUM('IS 01 Headquarters:IS 95 Project to Inspire'!P43)</f>
        <v>679860.22</v>
      </c>
      <c r="Q43">
        <f>Q42+1</f>
        <v>33</v>
      </c>
    </row>
    <row r="44" spans="1:17" ht="15">
      <c r="A44" s="86" t="s">
        <v>31</v>
      </c>
      <c r="B44">
        <v>6005</v>
      </c>
      <c r="C44" s="5">
        <f>SUM('IS 01 Headquarters:IS 95 Project to Inspire'!C44)</f>
        <v>3250</v>
      </c>
      <c r="D44" s="5">
        <f>SUM('IS 01 Headquarters:IS 95 Project to Inspire'!D44)</f>
        <v>3250</v>
      </c>
      <c r="E44" s="5">
        <f>SUM('IS 01 Headquarters:IS 95 Project to Inspire'!E44)</f>
        <v>3250</v>
      </c>
      <c r="F44" s="5">
        <f>SUM('IS 01 Headquarters:IS 95 Project to Inspire'!F44)</f>
        <v>3250</v>
      </c>
      <c r="G44" s="5">
        <f>SUM('IS 01 Headquarters:IS 95 Project to Inspire'!G44)</f>
        <v>3250</v>
      </c>
      <c r="H44" s="5">
        <f>SUM('IS 01 Headquarters:IS 95 Project to Inspire'!H44)</f>
        <v>3250</v>
      </c>
      <c r="I44" s="5">
        <f>SUM('IS 01 Headquarters:IS 95 Project to Inspire'!I44)</f>
        <v>3250</v>
      </c>
      <c r="J44" s="5">
        <f>SUM('IS 01 Headquarters:IS 95 Project to Inspire'!J44)</f>
        <v>3250</v>
      </c>
      <c r="K44" s="5">
        <f>SUM('IS 01 Headquarters:IS 95 Project to Inspire'!K44)</f>
        <v>3250</v>
      </c>
      <c r="L44" s="5">
        <f>SUM('IS 01 Headquarters:IS 95 Project to Inspire'!L44)</f>
        <v>3250</v>
      </c>
      <c r="M44" s="5">
        <f>SUM('IS 01 Headquarters:IS 95 Project to Inspire'!M44)</f>
        <v>3250</v>
      </c>
      <c r="N44" s="5">
        <f>SUM('IS 01 Headquarters:IS 95 Project to Inspire'!N44)</f>
        <v>3250</v>
      </c>
      <c r="O44" s="197">
        <f>SUM('IS 01 Headquarters:IS 95 Project to Inspire'!O44)</f>
        <v>39000</v>
      </c>
      <c r="P44" s="17">
        <f>SUM('IS 01 Headquarters:IS 95 Project to Inspire'!P44)</f>
        <v>161556.4</v>
      </c>
      <c r="Q44">
        <f>Q43+1</f>
        <v>34</v>
      </c>
    </row>
    <row r="45" spans="1:17" ht="15">
      <c r="A45" s="86" t="s">
        <v>32</v>
      </c>
      <c r="B45">
        <v>6010</v>
      </c>
      <c r="C45" s="5">
        <f>SUM('IS 01 Headquarters:IS 95 Project to Inspire'!C45)</f>
        <v>0</v>
      </c>
      <c r="D45" s="5">
        <f>SUM('IS 01 Headquarters:IS 95 Project to Inspire'!D45)</f>
        <v>0</v>
      </c>
      <c r="E45" s="5">
        <f>SUM('IS 01 Headquarters:IS 95 Project to Inspire'!E45)</f>
        <v>0</v>
      </c>
      <c r="F45" s="5">
        <f>SUM('IS 01 Headquarters:IS 95 Project to Inspire'!F45)</f>
        <v>0</v>
      </c>
      <c r="G45" s="5">
        <f>SUM('IS 01 Headquarters:IS 95 Project to Inspire'!G45)</f>
        <v>0</v>
      </c>
      <c r="H45" s="5">
        <f>SUM('IS 01 Headquarters:IS 95 Project to Inspire'!H45)</f>
        <v>0</v>
      </c>
      <c r="I45" s="5">
        <f>SUM('IS 01 Headquarters:IS 95 Project to Inspire'!I45)</f>
        <v>0</v>
      </c>
      <c r="J45" s="5">
        <f>SUM('IS 01 Headquarters:IS 95 Project to Inspire'!J45)</f>
        <v>0</v>
      </c>
      <c r="K45" s="5">
        <f>SUM('IS 01 Headquarters:IS 95 Project to Inspire'!K45)</f>
        <v>0</v>
      </c>
      <c r="L45" s="5">
        <f>SUM('IS 01 Headquarters:IS 95 Project to Inspire'!L45)</f>
        <v>14820</v>
      </c>
      <c r="M45" s="5">
        <f>SUM('IS 01 Headquarters:IS 95 Project to Inspire'!M45)</f>
        <v>0</v>
      </c>
      <c r="N45" s="5">
        <f>SUM('IS 01 Headquarters:IS 95 Project to Inspire'!N45)</f>
        <v>0</v>
      </c>
      <c r="O45" s="197">
        <f>SUM('IS 01 Headquarters:IS 95 Project to Inspire'!O45)</f>
        <v>14820</v>
      </c>
      <c r="P45" s="17">
        <f>SUM('IS 01 Headquarters:IS 95 Project to Inspire'!P45)</f>
        <v>10732.42</v>
      </c>
      <c r="Q45">
        <f aca="true" t="shared" si="1" ref="Q45:Q108">Q44+1</f>
        <v>35</v>
      </c>
    </row>
    <row r="46" spans="1:17" ht="15">
      <c r="A46" s="86" t="s">
        <v>154</v>
      </c>
      <c r="C46" s="5">
        <f>SUM('IS 01 Headquarters:IS 95 Project to Inspire'!C46)</f>
        <v>0</v>
      </c>
      <c r="D46" s="5">
        <f>SUM('IS 01 Headquarters:IS 95 Project to Inspire'!D46)</f>
        <v>0</v>
      </c>
      <c r="E46" s="5">
        <f>SUM('IS 01 Headquarters:IS 95 Project to Inspire'!E46)</f>
        <v>0</v>
      </c>
      <c r="F46" s="5">
        <f>SUM('IS 01 Headquarters:IS 95 Project to Inspire'!F46)</f>
        <v>0</v>
      </c>
      <c r="G46" s="5">
        <f>SUM('IS 01 Headquarters:IS 95 Project to Inspire'!G46)</f>
        <v>0</v>
      </c>
      <c r="H46" s="5">
        <f>SUM('IS 01 Headquarters:IS 95 Project to Inspire'!H46)</f>
        <v>0</v>
      </c>
      <c r="I46" s="5">
        <f>SUM('IS 01 Headquarters:IS 95 Project to Inspire'!I46)</f>
        <v>0</v>
      </c>
      <c r="J46" s="5">
        <f>SUM('IS 01 Headquarters:IS 95 Project to Inspire'!J46)</f>
        <v>0</v>
      </c>
      <c r="K46" s="5">
        <f>SUM('IS 01 Headquarters:IS 95 Project to Inspire'!K46)</f>
        <v>0</v>
      </c>
      <c r="L46" s="5">
        <f>SUM('IS 01 Headquarters:IS 95 Project to Inspire'!L46)</f>
        <v>0</v>
      </c>
      <c r="M46" s="5">
        <f>SUM('IS 01 Headquarters:IS 95 Project to Inspire'!M46)</f>
        <v>0</v>
      </c>
      <c r="N46" s="5">
        <f>SUM('IS 01 Headquarters:IS 95 Project to Inspire'!N46)</f>
        <v>27728</v>
      </c>
      <c r="O46" s="197">
        <f>SUM('IS 01 Headquarters:IS 95 Project to Inspire'!O46)</f>
        <v>27728</v>
      </c>
      <c r="P46" s="17">
        <f>SUM('IS 01 Headquarters:IS 95 Project to Inspire'!P46)</f>
        <v>25000</v>
      </c>
      <c r="Q46">
        <f t="shared" si="1"/>
        <v>36</v>
      </c>
    </row>
    <row r="47" spans="1:17" ht="15">
      <c r="A47" s="86" t="s">
        <v>33</v>
      </c>
      <c r="B47">
        <v>6110</v>
      </c>
      <c r="C47" s="5">
        <f>SUM('IS 01 Headquarters:IS 95 Project to Inspire'!C47)</f>
        <v>6788.717339999999</v>
      </c>
      <c r="D47" s="5">
        <f>SUM('IS 01 Headquarters:IS 95 Project to Inspire'!D47)</f>
        <v>6788.717339999999</v>
      </c>
      <c r="E47" s="5">
        <f>SUM('IS 01 Headquarters:IS 95 Project to Inspire'!E47)</f>
        <v>6865.217339999999</v>
      </c>
      <c r="F47" s="5">
        <f>SUM('IS 01 Headquarters:IS 95 Project to Inspire'!F47)</f>
        <v>6865.217339999999</v>
      </c>
      <c r="G47" s="5">
        <f>SUM('IS 01 Headquarters:IS 95 Project to Inspire'!G47)</f>
        <v>6865.217339999999</v>
      </c>
      <c r="H47" s="5">
        <f>SUM('IS 01 Headquarters:IS 95 Project to Inspire'!H47)</f>
        <v>6865.217339999999</v>
      </c>
      <c r="I47" s="5">
        <f>SUM('IS 01 Headquarters:IS 95 Project to Inspire'!I47)</f>
        <v>6912.122607375</v>
      </c>
      <c r="J47" s="5">
        <f>SUM('IS 01 Headquarters:IS 95 Project to Inspire'!J47)</f>
        <v>6923.197717395</v>
      </c>
      <c r="K47" s="5">
        <f>SUM('IS 01 Headquarters:IS 95 Project to Inspire'!K47)</f>
        <v>6934.6050807156</v>
      </c>
      <c r="L47" s="5">
        <f>SUM('IS 01 Headquarters:IS 95 Project to Inspire'!L47)</f>
        <v>6946.354664935818</v>
      </c>
      <c r="M47" s="5">
        <f>SUM('IS 01 Headquarters:IS 95 Project to Inspire'!M47)</f>
        <v>6958.456736682642</v>
      </c>
      <c r="N47" s="5">
        <f>SUM('IS 01 Headquarters:IS 95 Project to Inspire'!N47)</f>
        <v>6970.921870581872</v>
      </c>
      <c r="O47" s="197">
        <f>SUM('IS 01 Headquarters:IS 95 Project to Inspire'!O47)</f>
        <v>82683.96271768594</v>
      </c>
      <c r="P47" s="17">
        <f>SUM('IS 01 Headquarters:IS 95 Project to Inspire'!P47)</f>
        <v>73504.19</v>
      </c>
      <c r="Q47">
        <f t="shared" si="1"/>
        <v>37</v>
      </c>
    </row>
    <row r="48" spans="1:17" ht="15">
      <c r="A48" s="86" t="s">
        <v>34</v>
      </c>
      <c r="B48">
        <v>6120</v>
      </c>
      <c r="C48" s="5">
        <f>SUM('IS 01 Headquarters:IS 95 Project to Inspire'!C48)</f>
        <v>1060.389704</v>
      </c>
      <c r="D48" s="5">
        <f>SUM('IS 01 Headquarters:IS 95 Project to Inspire'!D48)</f>
        <v>1060.389704</v>
      </c>
      <c r="E48" s="5">
        <f>SUM('IS 01 Headquarters:IS 95 Project to Inspire'!E48)</f>
        <v>1073.789704</v>
      </c>
      <c r="F48" s="5">
        <f>SUM('IS 01 Headquarters:IS 95 Project to Inspire'!F48)</f>
        <v>1073.789704</v>
      </c>
      <c r="G48" s="5">
        <f>SUM('IS 01 Headquarters:IS 95 Project to Inspire'!G48)</f>
        <v>1073.789704</v>
      </c>
      <c r="H48" s="5">
        <f>SUM('IS 01 Headquarters:IS 95 Project to Inspire'!H48)</f>
        <v>1073.789704</v>
      </c>
      <c r="I48" s="5">
        <f>SUM('IS 01 Headquarters:IS 95 Project to Inspire'!I48)</f>
        <v>1082.00579005</v>
      </c>
      <c r="J48" s="5">
        <f>SUM('IS 01 Headquarters:IS 95 Project to Inspire'!J48)</f>
        <v>1083.945743962</v>
      </c>
      <c r="K48" s="5">
        <f>SUM('IS 01 Headquarters:IS 95 Project to Inspire'!K48)</f>
        <v>1085.9438964913602</v>
      </c>
      <c r="L48" s="5">
        <f>SUM('IS 01 Headquarters:IS 95 Project to Inspire'!L48)</f>
        <v>1088.0019935966009</v>
      </c>
      <c r="M48" s="5">
        <f>SUM('IS 01 Headquarters:IS 95 Project to Inspire'!M48)</f>
        <v>1090.1218336149989</v>
      </c>
      <c r="N48" s="5">
        <f>SUM('IS 01 Headquarters:IS 95 Project to Inspire'!N48)</f>
        <v>1092.305268833949</v>
      </c>
      <c r="O48" s="197">
        <f>SUM('IS 01 Headquarters:IS 95 Project to Inspire'!O48)</f>
        <v>12938.26275054891</v>
      </c>
      <c r="P48" s="17">
        <f>SUM('IS 01 Headquarters:IS 95 Project to Inspire'!P48)</f>
        <v>8696.75</v>
      </c>
      <c r="Q48">
        <f t="shared" si="1"/>
        <v>38</v>
      </c>
    </row>
    <row r="49" spans="1:17" ht="15">
      <c r="A49" s="86" t="s">
        <v>35</v>
      </c>
      <c r="B49">
        <v>6130</v>
      </c>
      <c r="C49" s="5">
        <f>SUM('IS 01 Headquarters:IS 95 Project to Inspire'!C49)</f>
        <v>918</v>
      </c>
      <c r="D49" s="5">
        <f>SUM('IS 01 Headquarters:IS 95 Project to Inspire'!D49)</f>
        <v>918</v>
      </c>
      <c r="E49" s="5">
        <f>SUM('IS 01 Headquarters:IS 95 Project to Inspire'!E49)</f>
        <v>918</v>
      </c>
      <c r="F49" s="5">
        <f>SUM('IS 01 Headquarters:IS 95 Project to Inspire'!F49)</f>
        <v>918</v>
      </c>
      <c r="G49" s="5">
        <f>SUM('IS 01 Headquarters:IS 95 Project to Inspire'!G49)</f>
        <v>918</v>
      </c>
      <c r="H49" s="5">
        <f>SUM('IS 01 Headquarters:IS 95 Project to Inspire'!H49)</f>
        <v>918</v>
      </c>
      <c r="I49" s="5">
        <f>SUM('IS 01 Headquarters:IS 95 Project to Inspire'!I49)</f>
        <v>918</v>
      </c>
      <c r="J49" s="5">
        <f>SUM('IS 01 Headquarters:IS 95 Project to Inspire'!J49)</f>
        <v>918</v>
      </c>
      <c r="K49" s="5">
        <f>SUM('IS 01 Headquarters:IS 95 Project to Inspire'!K49)</f>
        <v>918</v>
      </c>
      <c r="L49" s="5">
        <f>SUM('IS 01 Headquarters:IS 95 Project to Inspire'!L49)</f>
        <v>918</v>
      </c>
      <c r="M49" s="5">
        <f>SUM('IS 01 Headquarters:IS 95 Project to Inspire'!M49)</f>
        <v>918</v>
      </c>
      <c r="N49" s="5">
        <f>SUM('IS 01 Headquarters:IS 95 Project to Inspire'!N49)</f>
        <v>918</v>
      </c>
      <c r="O49" s="197">
        <f>SUM('IS 01 Headquarters:IS 95 Project to Inspire'!O49)</f>
        <v>11016</v>
      </c>
      <c r="P49" s="17">
        <f>SUM('IS 01 Headquarters:IS 95 Project to Inspire'!P49)</f>
        <v>11182.130000000001</v>
      </c>
      <c r="Q49">
        <f t="shared" si="1"/>
        <v>39</v>
      </c>
    </row>
    <row r="50" spans="1:17" ht="15">
      <c r="A50" s="86" t="s">
        <v>36</v>
      </c>
      <c r="B50">
        <v>6140</v>
      </c>
      <c r="C50" s="5">
        <f>SUM('IS 01 Headquarters:IS 95 Project to Inspire'!C50)</f>
        <v>5740.638100000001</v>
      </c>
      <c r="D50" s="5">
        <f>SUM('IS 01 Headquarters:IS 95 Project to Inspire'!D50)</f>
        <v>5740.638100000001</v>
      </c>
      <c r="E50" s="5">
        <f>SUM('IS 01 Headquarters:IS 95 Project to Inspire'!E50)</f>
        <v>5740.638100000001</v>
      </c>
      <c r="F50" s="5">
        <f>SUM('IS 01 Headquarters:IS 95 Project to Inspire'!F50)</f>
        <v>5740.638100000001</v>
      </c>
      <c r="G50" s="5">
        <f>SUM('IS 01 Headquarters:IS 95 Project to Inspire'!G50)</f>
        <v>5740.638100000001</v>
      </c>
      <c r="H50" s="5">
        <f>SUM('IS 01 Headquarters:IS 95 Project to Inspire'!H50)</f>
        <v>5740.638100000001</v>
      </c>
      <c r="I50" s="5">
        <f>SUM('IS 01 Headquarters:IS 95 Project to Inspire'!I50)</f>
        <v>5740.638100000001</v>
      </c>
      <c r="J50" s="5">
        <f>SUM('IS 01 Headquarters:IS 95 Project to Inspire'!J50)</f>
        <v>5740.638100000001</v>
      </c>
      <c r="K50" s="5">
        <f>SUM('IS 01 Headquarters:IS 95 Project to Inspire'!K50)</f>
        <v>5740.638100000001</v>
      </c>
      <c r="L50" s="5">
        <f>SUM('IS 01 Headquarters:IS 95 Project to Inspire'!L50)</f>
        <v>5740.638100000001</v>
      </c>
      <c r="M50" s="5">
        <f>SUM('IS 01 Headquarters:IS 95 Project to Inspire'!M50)</f>
        <v>5740.638100000001</v>
      </c>
      <c r="N50" s="5">
        <f>SUM('IS 01 Headquarters:IS 95 Project to Inspire'!N50)</f>
        <v>5740.638100000001</v>
      </c>
      <c r="O50" s="197">
        <f>SUM('IS 01 Headquarters:IS 95 Project to Inspire'!O50)</f>
        <v>68887.6572</v>
      </c>
      <c r="P50" s="17">
        <f>SUM('IS 01 Headquarters:IS 95 Project to Inspire'!P50)</f>
        <v>37876.59</v>
      </c>
      <c r="Q50">
        <f t="shared" si="1"/>
        <v>40</v>
      </c>
    </row>
    <row r="51" spans="1:17" ht="15">
      <c r="A51" s="86" t="s">
        <v>37</v>
      </c>
      <c r="B51">
        <v>6150</v>
      </c>
      <c r="C51" s="5">
        <f>SUM('IS 01 Headquarters:IS 95 Project to Inspire'!C51)</f>
        <v>170</v>
      </c>
      <c r="D51" s="5">
        <f>SUM('IS 01 Headquarters:IS 95 Project to Inspire'!D51)</f>
        <v>170</v>
      </c>
      <c r="E51" s="5">
        <f>SUM('IS 01 Headquarters:IS 95 Project to Inspire'!E51)</f>
        <v>170</v>
      </c>
      <c r="F51" s="5">
        <f>SUM('IS 01 Headquarters:IS 95 Project to Inspire'!F51)</f>
        <v>170</v>
      </c>
      <c r="G51" s="5">
        <f>SUM('IS 01 Headquarters:IS 95 Project to Inspire'!G51)</f>
        <v>170</v>
      </c>
      <c r="H51" s="5">
        <f>SUM('IS 01 Headquarters:IS 95 Project to Inspire'!H51)</f>
        <v>170</v>
      </c>
      <c r="I51" s="5">
        <f>SUM('IS 01 Headquarters:IS 95 Project to Inspire'!I51)</f>
        <v>170</v>
      </c>
      <c r="J51" s="5">
        <f>SUM('IS 01 Headquarters:IS 95 Project to Inspire'!J51)</f>
        <v>170</v>
      </c>
      <c r="K51" s="5">
        <f>SUM('IS 01 Headquarters:IS 95 Project to Inspire'!K51)</f>
        <v>170</v>
      </c>
      <c r="L51" s="5">
        <f>SUM('IS 01 Headquarters:IS 95 Project to Inspire'!L51)</f>
        <v>170</v>
      </c>
      <c r="M51" s="5">
        <f>SUM('IS 01 Headquarters:IS 95 Project to Inspire'!M51)</f>
        <v>170</v>
      </c>
      <c r="N51" s="5">
        <f>SUM('IS 01 Headquarters:IS 95 Project to Inspire'!N51)</f>
        <v>170</v>
      </c>
      <c r="O51" s="197">
        <f>SUM('IS 01 Headquarters:IS 95 Project to Inspire'!O51)</f>
        <v>2040</v>
      </c>
      <c r="P51" s="17">
        <f>SUM('IS 01 Headquarters:IS 95 Project to Inspire'!P51)</f>
        <v>1768.52</v>
      </c>
      <c r="Q51">
        <f t="shared" si="1"/>
        <v>41</v>
      </c>
    </row>
    <row r="52" spans="1:17" ht="15">
      <c r="A52" s="86" t="s">
        <v>38</v>
      </c>
      <c r="B52">
        <v>6155</v>
      </c>
      <c r="C52" s="5">
        <f>SUM('IS 01 Headquarters:IS 95 Project to Inspire'!C52)</f>
        <v>1582.6712</v>
      </c>
      <c r="D52" s="5">
        <f>SUM('IS 01 Headquarters:IS 95 Project to Inspire'!D52)</f>
        <v>1582.6712</v>
      </c>
      <c r="E52" s="5">
        <f>SUM('IS 01 Headquarters:IS 95 Project to Inspire'!E52)</f>
        <v>1602.6712</v>
      </c>
      <c r="F52" s="5">
        <f>SUM('IS 01 Headquarters:IS 95 Project to Inspire'!F52)</f>
        <v>1602.6712</v>
      </c>
      <c r="G52" s="5">
        <f>SUM('IS 01 Headquarters:IS 95 Project to Inspire'!G52)</f>
        <v>1602.6712</v>
      </c>
      <c r="H52" s="5">
        <f>SUM('IS 01 Headquarters:IS 95 Project to Inspire'!H52)</f>
        <v>1602.6712</v>
      </c>
      <c r="I52" s="5">
        <f>SUM('IS 01 Headquarters:IS 95 Project to Inspire'!I52)</f>
        <v>1614.9340150000003</v>
      </c>
      <c r="J52" s="5">
        <f>SUM('IS 01 Headquarters:IS 95 Project to Inspire'!J52)</f>
        <v>1617.8294686</v>
      </c>
      <c r="K52" s="5">
        <f>SUM('IS 01 Headquarters:IS 95 Project to Inspire'!K52)</f>
        <v>1620.811785808</v>
      </c>
      <c r="L52" s="5">
        <f>SUM('IS 01 Headquarters:IS 95 Project to Inspire'!L52)</f>
        <v>1623.8835725322401</v>
      </c>
      <c r="M52" s="5">
        <f>SUM('IS 01 Headquarters:IS 95 Project to Inspire'!M52)</f>
        <v>1627.0475128582073</v>
      </c>
      <c r="N52" s="5">
        <f>SUM('IS 01 Headquarters:IS 95 Project to Inspire'!N52)</f>
        <v>1630.3063713939537</v>
      </c>
      <c r="O52" s="197">
        <f>SUM('IS 01 Headquarters:IS 95 Project to Inspire'!O52)</f>
        <v>19310.839926192406</v>
      </c>
      <c r="P52" s="17">
        <f>SUM('IS 01 Headquarters:IS 95 Project to Inspire'!P52)</f>
        <v>20405.57</v>
      </c>
      <c r="Q52">
        <f t="shared" si="1"/>
        <v>42</v>
      </c>
    </row>
    <row r="53" spans="1:17" ht="15">
      <c r="A53" s="86" t="s">
        <v>94</v>
      </c>
      <c r="B53">
        <v>6170</v>
      </c>
      <c r="C53" s="5">
        <f>SUM('IS 01 Headquarters:IS 95 Project to Inspire'!C53)</f>
        <v>0</v>
      </c>
      <c r="D53" s="5">
        <f>SUM('IS 01 Headquarters:IS 95 Project to Inspire'!D53)</f>
        <v>0</v>
      </c>
      <c r="E53" s="5">
        <f>SUM('IS 01 Headquarters:IS 95 Project to Inspire'!E53)</f>
        <v>0</v>
      </c>
      <c r="F53" s="5">
        <f>SUM('IS 01 Headquarters:IS 95 Project to Inspire'!F53)</f>
        <v>0</v>
      </c>
      <c r="G53" s="5">
        <f>SUM('IS 01 Headquarters:IS 95 Project to Inspire'!G53)</f>
        <v>0</v>
      </c>
      <c r="H53" s="5">
        <f>SUM('IS 01 Headquarters:IS 95 Project to Inspire'!H53)</f>
        <v>0</v>
      </c>
      <c r="I53" s="5">
        <f>SUM('IS 01 Headquarters:IS 95 Project to Inspire'!I53)</f>
        <v>0</v>
      </c>
      <c r="J53" s="5">
        <f>SUM('IS 01 Headquarters:IS 95 Project to Inspire'!J53)</f>
        <v>0</v>
      </c>
      <c r="K53" s="5">
        <f>SUM('IS 01 Headquarters:IS 95 Project to Inspire'!K53)</f>
        <v>0</v>
      </c>
      <c r="L53" s="5">
        <f>SUM('IS 01 Headquarters:IS 95 Project to Inspire'!L53)</f>
        <v>0</v>
      </c>
      <c r="M53" s="5">
        <f>SUM('IS 01 Headquarters:IS 95 Project to Inspire'!M53)</f>
        <v>0</v>
      </c>
      <c r="N53" s="5">
        <f>SUM('IS 01 Headquarters:IS 95 Project to Inspire'!N53)</f>
        <v>0</v>
      </c>
      <c r="O53" s="197">
        <f>SUM('IS 01 Headquarters:IS 95 Project to Inspire'!O53)</f>
        <v>0</v>
      </c>
      <c r="P53" s="17">
        <f>SUM('IS 01 Headquarters:IS 95 Project to Inspire'!P53)</f>
        <v>0</v>
      </c>
      <c r="Q53">
        <f t="shared" si="1"/>
        <v>43</v>
      </c>
    </row>
    <row r="54" spans="1:17" ht="15">
      <c r="A54" s="86" t="s">
        <v>95</v>
      </c>
      <c r="B54">
        <v>6172</v>
      </c>
      <c r="C54" s="5">
        <f>SUM('IS 01 Headquarters:IS 95 Project to Inspire'!C54)</f>
        <v>0</v>
      </c>
      <c r="D54" s="5">
        <f>SUM('IS 01 Headquarters:IS 95 Project to Inspire'!D54)</f>
        <v>0</v>
      </c>
      <c r="E54" s="5">
        <f>SUM('IS 01 Headquarters:IS 95 Project to Inspire'!E54)</f>
        <v>0</v>
      </c>
      <c r="F54" s="5">
        <f>SUM('IS 01 Headquarters:IS 95 Project to Inspire'!F54)</f>
        <v>0</v>
      </c>
      <c r="G54" s="5">
        <f>SUM('IS 01 Headquarters:IS 95 Project to Inspire'!G54)</f>
        <v>0</v>
      </c>
      <c r="H54" s="5">
        <f>SUM('IS 01 Headquarters:IS 95 Project to Inspire'!H54)</f>
        <v>0</v>
      </c>
      <c r="I54" s="5">
        <f>SUM('IS 01 Headquarters:IS 95 Project to Inspire'!I54)</f>
        <v>0</v>
      </c>
      <c r="J54" s="5">
        <f>SUM('IS 01 Headquarters:IS 95 Project to Inspire'!J54)</f>
        <v>0</v>
      </c>
      <c r="K54" s="5">
        <f>SUM('IS 01 Headquarters:IS 95 Project to Inspire'!K54)</f>
        <v>0</v>
      </c>
      <c r="L54" s="5">
        <f>SUM('IS 01 Headquarters:IS 95 Project to Inspire'!L54)</f>
        <v>0</v>
      </c>
      <c r="M54" s="5">
        <f>SUM('IS 01 Headquarters:IS 95 Project to Inspire'!M54)</f>
        <v>0</v>
      </c>
      <c r="N54" s="5">
        <f>SUM('IS 01 Headquarters:IS 95 Project to Inspire'!N54)</f>
        <v>0</v>
      </c>
      <c r="O54" s="197">
        <f>SUM('IS 01 Headquarters:IS 95 Project to Inspire'!O54)</f>
        <v>0</v>
      </c>
      <c r="P54" s="17">
        <f>SUM('IS 01 Headquarters:IS 95 Project to Inspire'!P54)</f>
        <v>0</v>
      </c>
      <c r="Q54">
        <f t="shared" si="1"/>
        <v>44</v>
      </c>
    </row>
    <row r="55" spans="1:17" ht="15">
      <c r="A55" s="86" t="s">
        <v>96</v>
      </c>
      <c r="B55">
        <v>6180</v>
      </c>
      <c r="C55" s="5">
        <f>SUM('IS 01 Headquarters:IS 95 Project to Inspire'!C55)</f>
        <v>0</v>
      </c>
      <c r="D55" s="5">
        <f>SUM('IS 01 Headquarters:IS 95 Project to Inspire'!D55)</f>
        <v>0</v>
      </c>
      <c r="E55" s="5">
        <f>SUM('IS 01 Headquarters:IS 95 Project to Inspire'!E55)</f>
        <v>0</v>
      </c>
      <c r="F55" s="5">
        <f>SUM('IS 01 Headquarters:IS 95 Project to Inspire'!F55)</f>
        <v>0</v>
      </c>
      <c r="G55" s="5">
        <f>SUM('IS 01 Headquarters:IS 95 Project to Inspire'!G55)</f>
        <v>0</v>
      </c>
      <c r="H55" s="5">
        <f>SUM('IS 01 Headquarters:IS 95 Project to Inspire'!H55)</f>
        <v>0</v>
      </c>
      <c r="I55" s="5">
        <f>SUM('IS 01 Headquarters:IS 95 Project to Inspire'!I55)</f>
        <v>0</v>
      </c>
      <c r="J55" s="5">
        <f>SUM('IS 01 Headquarters:IS 95 Project to Inspire'!J55)</f>
        <v>0</v>
      </c>
      <c r="K55" s="5">
        <f>SUM('IS 01 Headquarters:IS 95 Project to Inspire'!K55)</f>
        <v>0</v>
      </c>
      <c r="L55" s="5">
        <f>SUM('IS 01 Headquarters:IS 95 Project to Inspire'!L55)</f>
        <v>0</v>
      </c>
      <c r="M55" s="5">
        <f>SUM('IS 01 Headquarters:IS 95 Project to Inspire'!M55)</f>
        <v>0</v>
      </c>
      <c r="N55" s="5">
        <f>SUM('IS 01 Headquarters:IS 95 Project to Inspire'!N55)</f>
        <v>0</v>
      </c>
      <c r="O55" s="197">
        <f>SUM('IS 01 Headquarters:IS 95 Project to Inspire'!O55)</f>
        <v>0</v>
      </c>
      <c r="P55" s="17">
        <f>SUM('IS 01 Headquarters:IS 95 Project to Inspire'!P55)</f>
        <v>0</v>
      </c>
      <c r="Q55">
        <f t="shared" si="1"/>
        <v>45</v>
      </c>
    </row>
    <row r="56" spans="1:17" ht="15">
      <c r="A56" s="86" t="s">
        <v>97</v>
      </c>
      <c r="B56">
        <v>6182</v>
      </c>
      <c r="C56" s="5">
        <f>SUM('IS 01 Headquarters:IS 95 Project to Inspire'!C56)</f>
        <v>0</v>
      </c>
      <c r="D56" s="5">
        <f>SUM('IS 01 Headquarters:IS 95 Project to Inspire'!D56)</f>
        <v>0</v>
      </c>
      <c r="E56" s="5">
        <f>SUM('IS 01 Headquarters:IS 95 Project to Inspire'!E56)</f>
        <v>0</v>
      </c>
      <c r="F56" s="5">
        <f>SUM('IS 01 Headquarters:IS 95 Project to Inspire'!F56)</f>
        <v>0</v>
      </c>
      <c r="G56" s="5">
        <f>SUM('IS 01 Headquarters:IS 95 Project to Inspire'!G56)</f>
        <v>0</v>
      </c>
      <c r="H56" s="5">
        <f>SUM('IS 01 Headquarters:IS 95 Project to Inspire'!H56)</f>
        <v>0</v>
      </c>
      <c r="I56" s="5">
        <f>SUM('IS 01 Headquarters:IS 95 Project to Inspire'!I56)</f>
        <v>0</v>
      </c>
      <c r="J56" s="5">
        <f>SUM('IS 01 Headquarters:IS 95 Project to Inspire'!J56)</f>
        <v>0</v>
      </c>
      <c r="K56" s="5">
        <f>SUM('IS 01 Headquarters:IS 95 Project to Inspire'!K56)</f>
        <v>0</v>
      </c>
      <c r="L56" s="5">
        <f>SUM('IS 01 Headquarters:IS 95 Project to Inspire'!L56)</f>
        <v>0</v>
      </c>
      <c r="M56" s="5">
        <f>SUM('IS 01 Headquarters:IS 95 Project to Inspire'!M56)</f>
        <v>0</v>
      </c>
      <c r="N56" s="5">
        <f>SUM('IS 01 Headquarters:IS 95 Project to Inspire'!N56)</f>
        <v>0</v>
      </c>
      <c r="O56" s="197">
        <f>SUM('IS 01 Headquarters:IS 95 Project to Inspire'!O56)</f>
        <v>0</v>
      </c>
      <c r="P56" s="17">
        <f>SUM('IS 01 Headquarters:IS 95 Project to Inspire'!P56)</f>
        <v>0</v>
      </c>
      <c r="Q56">
        <f t="shared" si="1"/>
        <v>46</v>
      </c>
    </row>
    <row r="57" spans="1:17" ht="15">
      <c r="A57" s="86" t="s">
        <v>98</v>
      </c>
      <c r="B57">
        <v>6200</v>
      </c>
      <c r="C57" s="5">
        <f>SUM('IS 01 Headquarters:IS 95 Project to Inspire'!C57)</f>
        <v>0</v>
      </c>
      <c r="D57" s="5">
        <f>SUM('IS 01 Headquarters:IS 95 Project to Inspire'!D57)</f>
        <v>0</v>
      </c>
      <c r="E57" s="5">
        <f>SUM('IS 01 Headquarters:IS 95 Project to Inspire'!E57)</f>
        <v>0</v>
      </c>
      <c r="F57" s="5">
        <f>SUM('IS 01 Headquarters:IS 95 Project to Inspire'!F57)</f>
        <v>0</v>
      </c>
      <c r="G57" s="5">
        <f>SUM('IS 01 Headquarters:IS 95 Project to Inspire'!G57)</f>
        <v>0</v>
      </c>
      <c r="H57" s="5">
        <f>SUM('IS 01 Headquarters:IS 95 Project to Inspire'!H57)</f>
        <v>0</v>
      </c>
      <c r="I57" s="5">
        <f>SUM('IS 01 Headquarters:IS 95 Project to Inspire'!I57)</f>
        <v>0</v>
      </c>
      <c r="J57" s="5">
        <f>SUM('IS 01 Headquarters:IS 95 Project to Inspire'!J57)</f>
        <v>0</v>
      </c>
      <c r="K57" s="5">
        <f>SUM('IS 01 Headquarters:IS 95 Project to Inspire'!K57)</f>
        <v>0</v>
      </c>
      <c r="L57" s="5">
        <f>SUM('IS 01 Headquarters:IS 95 Project to Inspire'!L57)</f>
        <v>0</v>
      </c>
      <c r="M57" s="5">
        <f>SUM('IS 01 Headquarters:IS 95 Project to Inspire'!M57)</f>
        <v>0</v>
      </c>
      <c r="N57" s="5">
        <f>SUM('IS 01 Headquarters:IS 95 Project to Inspire'!N57)</f>
        <v>0</v>
      </c>
      <c r="O57" s="197">
        <f>SUM('IS 01 Headquarters:IS 95 Project to Inspire'!O57)</f>
        <v>0</v>
      </c>
      <c r="P57" s="17">
        <f>SUM('IS 01 Headquarters:IS 95 Project to Inspire'!P57)</f>
        <v>0</v>
      </c>
      <c r="Q57">
        <f t="shared" si="1"/>
        <v>47</v>
      </c>
    </row>
    <row r="58" spans="1:17" ht="15">
      <c r="A58" s="86" t="s">
        <v>39</v>
      </c>
      <c r="B58">
        <v>6210</v>
      </c>
      <c r="C58" s="5">
        <f>SUM('IS 01 Headquarters:IS 95 Project to Inspire'!C58)</f>
        <v>2640</v>
      </c>
      <c r="D58" s="5">
        <f>SUM('IS 01 Headquarters:IS 95 Project to Inspire'!D58)</f>
        <v>2640</v>
      </c>
      <c r="E58" s="5">
        <f>SUM('IS 01 Headquarters:IS 95 Project to Inspire'!E58)</f>
        <v>2640</v>
      </c>
      <c r="F58" s="5">
        <f>SUM('IS 01 Headquarters:IS 95 Project to Inspire'!F58)</f>
        <v>2640</v>
      </c>
      <c r="G58" s="5">
        <f>SUM('IS 01 Headquarters:IS 95 Project to Inspire'!G58)</f>
        <v>2640</v>
      </c>
      <c r="H58" s="5">
        <f>SUM('IS 01 Headquarters:IS 95 Project to Inspire'!H58)</f>
        <v>2640</v>
      </c>
      <c r="I58" s="5">
        <f>SUM('IS 01 Headquarters:IS 95 Project to Inspire'!I58)</f>
        <v>2640</v>
      </c>
      <c r="J58" s="5">
        <f>SUM('IS 01 Headquarters:IS 95 Project to Inspire'!J58)</f>
        <v>2640</v>
      </c>
      <c r="K58" s="5">
        <f>SUM('IS 01 Headquarters:IS 95 Project to Inspire'!K58)</f>
        <v>2640</v>
      </c>
      <c r="L58" s="5">
        <f>SUM('IS 01 Headquarters:IS 95 Project to Inspire'!L58)</f>
        <v>32640</v>
      </c>
      <c r="M58" s="5">
        <f>SUM('IS 01 Headquarters:IS 95 Project to Inspire'!M58)</f>
        <v>2640</v>
      </c>
      <c r="N58" s="5">
        <f>SUM('IS 01 Headquarters:IS 95 Project to Inspire'!N58)</f>
        <v>2640</v>
      </c>
      <c r="O58" s="197">
        <f>SUM('IS 01 Headquarters:IS 95 Project to Inspire'!O58)</f>
        <v>61680</v>
      </c>
      <c r="P58" s="17">
        <f>SUM('IS 01 Headquarters:IS 95 Project to Inspire'!P58)</f>
        <v>31828.76</v>
      </c>
      <c r="Q58">
        <f t="shared" si="1"/>
        <v>48</v>
      </c>
    </row>
    <row r="59" spans="1:17" ht="15">
      <c r="A59" s="86" t="s">
        <v>40</v>
      </c>
      <c r="B59">
        <v>6210</v>
      </c>
      <c r="C59" s="5">
        <f>SUM('IS 01 Headquarters:IS 95 Project to Inspire'!C59)</f>
        <v>820.1642424242425</v>
      </c>
      <c r="D59" s="5">
        <f>SUM('IS 01 Headquarters:IS 95 Project to Inspire'!D59)</f>
        <v>820.1642424242425</v>
      </c>
      <c r="E59" s="5">
        <f>SUM('IS 01 Headquarters:IS 95 Project to Inspire'!E59)</f>
        <v>820.1642424242425</v>
      </c>
      <c r="F59" s="5">
        <f>SUM('IS 01 Headquarters:IS 95 Project to Inspire'!F59)</f>
        <v>820.1642424242425</v>
      </c>
      <c r="G59" s="5">
        <f>SUM('IS 01 Headquarters:IS 95 Project to Inspire'!G59)</f>
        <v>820.1642424242425</v>
      </c>
      <c r="H59" s="5">
        <f>SUM('IS 01 Headquarters:IS 95 Project to Inspire'!H59)</f>
        <v>820.1642424242425</v>
      </c>
      <c r="I59" s="5">
        <f>SUM('IS 01 Headquarters:IS 95 Project to Inspire'!I59)</f>
        <v>820.1642424242425</v>
      </c>
      <c r="J59" s="5">
        <f>SUM('IS 01 Headquarters:IS 95 Project to Inspire'!J59)</f>
        <v>820.1642424242425</v>
      </c>
      <c r="K59" s="5">
        <f>SUM('IS 01 Headquarters:IS 95 Project to Inspire'!K59)</f>
        <v>820.1642424242425</v>
      </c>
      <c r="L59" s="5">
        <f>SUM('IS 01 Headquarters:IS 95 Project to Inspire'!L59)</f>
        <v>820.1642424242425</v>
      </c>
      <c r="M59" s="5">
        <f>SUM('IS 01 Headquarters:IS 95 Project to Inspire'!M59)</f>
        <v>820.1642424242425</v>
      </c>
      <c r="N59" s="5">
        <f>SUM('IS 01 Headquarters:IS 95 Project to Inspire'!N59)</f>
        <v>820.1642424242425</v>
      </c>
      <c r="O59" s="197">
        <f>SUM('IS 01 Headquarters:IS 95 Project to Inspire'!O59)</f>
        <v>9841.970909090907</v>
      </c>
      <c r="P59" s="17">
        <f>SUM('IS 01 Headquarters:IS 95 Project to Inspire'!P59)</f>
        <v>8939.369999999999</v>
      </c>
      <c r="Q59">
        <f t="shared" si="1"/>
        <v>49</v>
      </c>
    </row>
    <row r="60" spans="1:17" ht="15">
      <c r="A60" s="86" t="s">
        <v>41</v>
      </c>
      <c r="B60">
        <v>6221</v>
      </c>
      <c r="C60" s="5">
        <f>SUM('IS 01 Headquarters:IS 95 Project to Inspire'!C60)</f>
        <v>125.91272727272728</v>
      </c>
      <c r="D60" s="5">
        <f>SUM('IS 01 Headquarters:IS 95 Project to Inspire'!D60)</f>
        <v>125.91272727272728</v>
      </c>
      <c r="E60" s="5">
        <f>SUM('IS 01 Headquarters:IS 95 Project to Inspire'!E60)</f>
        <v>125.91272727272728</v>
      </c>
      <c r="F60" s="5">
        <f>SUM('IS 01 Headquarters:IS 95 Project to Inspire'!F60)</f>
        <v>125.91272727272728</v>
      </c>
      <c r="G60" s="5">
        <f>SUM('IS 01 Headquarters:IS 95 Project to Inspire'!G60)</f>
        <v>125.91272727272728</v>
      </c>
      <c r="H60" s="5">
        <f>SUM('IS 01 Headquarters:IS 95 Project to Inspire'!H60)</f>
        <v>125.91272727272728</v>
      </c>
      <c r="I60" s="5">
        <f>SUM('IS 01 Headquarters:IS 95 Project to Inspire'!I60)</f>
        <v>125.91272727272728</v>
      </c>
      <c r="J60" s="5">
        <f>SUM('IS 01 Headquarters:IS 95 Project to Inspire'!J60)</f>
        <v>125.91272727272728</v>
      </c>
      <c r="K60" s="5">
        <f>SUM('IS 01 Headquarters:IS 95 Project to Inspire'!K60)</f>
        <v>125.91272727272728</v>
      </c>
      <c r="L60" s="5">
        <f>SUM('IS 01 Headquarters:IS 95 Project to Inspire'!L60)</f>
        <v>125.91272727272728</v>
      </c>
      <c r="M60" s="5">
        <f>SUM('IS 01 Headquarters:IS 95 Project to Inspire'!M60)</f>
        <v>125.91272727272728</v>
      </c>
      <c r="N60" s="5">
        <f>SUM('IS 01 Headquarters:IS 95 Project to Inspire'!N60)</f>
        <v>125.91272727272728</v>
      </c>
      <c r="O60" s="197">
        <f>SUM('IS 01 Headquarters:IS 95 Project to Inspire'!O60)</f>
        <v>1510.9527272727273</v>
      </c>
      <c r="P60" s="17">
        <f>SUM('IS 01 Headquarters:IS 95 Project to Inspire'!P60)</f>
        <v>1399.46</v>
      </c>
      <c r="Q60">
        <f t="shared" si="1"/>
        <v>50</v>
      </c>
    </row>
    <row r="61" spans="1:17" ht="15">
      <c r="A61" s="86" t="s">
        <v>42</v>
      </c>
      <c r="B61">
        <v>6222</v>
      </c>
      <c r="C61" s="5">
        <f>SUM('IS 01 Headquarters:IS 95 Project to Inspire'!C61)</f>
        <v>35.3609090909091</v>
      </c>
      <c r="D61" s="5">
        <f>SUM('IS 01 Headquarters:IS 95 Project to Inspire'!D61)</f>
        <v>35.3609090909091</v>
      </c>
      <c r="E61" s="5">
        <f>SUM('IS 01 Headquarters:IS 95 Project to Inspire'!E61)</f>
        <v>35.3609090909091</v>
      </c>
      <c r="F61" s="5">
        <f>SUM('IS 01 Headquarters:IS 95 Project to Inspire'!F61)</f>
        <v>35.3609090909091</v>
      </c>
      <c r="G61" s="5">
        <f>SUM('IS 01 Headquarters:IS 95 Project to Inspire'!G61)</f>
        <v>35.3609090909091</v>
      </c>
      <c r="H61" s="5">
        <f>SUM('IS 01 Headquarters:IS 95 Project to Inspire'!H61)</f>
        <v>35.3609090909091</v>
      </c>
      <c r="I61" s="5">
        <f>SUM('IS 01 Headquarters:IS 95 Project to Inspire'!I61)</f>
        <v>35.3609090909091</v>
      </c>
      <c r="J61" s="5">
        <f>SUM('IS 01 Headquarters:IS 95 Project to Inspire'!J61)</f>
        <v>35.3609090909091</v>
      </c>
      <c r="K61" s="5">
        <f>SUM('IS 01 Headquarters:IS 95 Project to Inspire'!K61)</f>
        <v>35.3609090909091</v>
      </c>
      <c r="L61" s="5">
        <f>SUM('IS 01 Headquarters:IS 95 Project to Inspire'!L61)</f>
        <v>35.3609090909091</v>
      </c>
      <c r="M61" s="5">
        <f>SUM('IS 01 Headquarters:IS 95 Project to Inspire'!M61)</f>
        <v>35.3609090909091</v>
      </c>
      <c r="N61" s="5">
        <f>SUM('IS 01 Headquarters:IS 95 Project to Inspire'!N61)</f>
        <v>35.3609090909091</v>
      </c>
      <c r="O61" s="197">
        <f>SUM('IS 01 Headquarters:IS 95 Project to Inspire'!O61)</f>
        <v>424.33090909090913</v>
      </c>
      <c r="P61" s="17">
        <f>SUM('IS 01 Headquarters:IS 95 Project to Inspire'!P61)</f>
        <v>399.29</v>
      </c>
      <c r="Q61">
        <f t="shared" si="1"/>
        <v>51</v>
      </c>
    </row>
    <row r="62" spans="1:17" ht="15">
      <c r="A62" s="86" t="s">
        <v>43</v>
      </c>
      <c r="B62">
        <v>6223</v>
      </c>
      <c r="C62" s="5">
        <f>SUM('IS 01 Headquarters:IS 95 Project to Inspire'!C62)</f>
        <v>500.0454545454545</v>
      </c>
      <c r="D62" s="5">
        <f>SUM('IS 01 Headquarters:IS 95 Project to Inspire'!D62)</f>
        <v>500.0454545454545</v>
      </c>
      <c r="E62" s="5">
        <f>SUM('IS 01 Headquarters:IS 95 Project to Inspire'!E62)</f>
        <v>500.0454545454545</v>
      </c>
      <c r="F62" s="5">
        <f>SUM('IS 01 Headquarters:IS 95 Project to Inspire'!F62)</f>
        <v>500.0454545454545</v>
      </c>
      <c r="G62" s="5">
        <f>SUM('IS 01 Headquarters:IS 95 Project to Inspire'!G62)</f>
        <v>500.0454545454545</v>
      </c>
      <c r="H62" s="5">
        <f>SUM('IS 01 Headquarters:IS 95 Project to Inspire'!H62)</f>
        <v>500.0454545454545</v>
      </c>
      <c r="I62" s="5">
        <f>SUM('IS 01 Headquarters:IS 95 Project to Inspire'!I62)</f>
        <v>500.0454545454545</v>
      </c>
      <c r="J62" s="5">
        <f>SUM('IS 01 Headquarters:IS 95 Project to Inspire'!J62)</f>
        <v>500.0454545454545</v>
      </c>
      <c r="K62" s="5">
        <f>SUM('IS 01 Headquarters:IS 95 Project to Inspire'!K62)</f>
        <v>500.0454545454545</v>
      </c>
      <c r="L62" s="5">
        <f>SUM('IS 01 Headquarters:IS 95 Project to Inspire'!L62)</f>
        <v>500.0454545454545</v>
      </c>
      <c r="M62" s="5">
        <f>SUM('IS 01 Headquarters:IS 95 Project to Inspire'!M62)</f>
        <v>500.0454545454545</v>
      </c>
      <c r="N62" s="5">
        <f>SUM('IS 01 Headquarters:IS 95 Project to Inspire'!N62)</f>
        <v>500.0454545454545</v>
      </c>
      <c r="O62" s="197">
        <f>SUM('IS 01 Headquarters:IS 95 Project to Inspire'!O62)</f>
        <v>6000.545454545454</v>
      </c>
      <c r="P62" s="17">
        <f>SUM('IS 01 Headquarters:IS 95 Project to Inspire'!P62)</f>
        <v>6257.14</v>
      </c>
      <c r="Q62">
        <f t="shared" si="1"/>
        <v>52</v>
      </c>
    </row>
    <row r="63" spans="1:17" ht="15">
      <c r="A63" s="86" t="s">
        <v>44</v>
      </c>
      <c r="B63">
        <v>6224</v>
      </c>
      <c r="C63" s="5">
        <f>SUM('IS 01 Headquarters:IS 95 Project to Inspire'!C63)</f>
        <v>112.090909090909</v>
      </c>
      <c r="D63" s="5">
        <f>SUM('IS 01 Headquarters:IS 95 Project to Inspire'!D63)</f>
        <v>112.090909090909</v>
      </c>
      <c r="E63" s="5">
        <f>SUM('IS 01 Headquarters:IS 95 Project to Inspire'!E63)</f>
        <v>112.090909090909</v>
      </c>
      <c r="F63" s="5">
        <f>SUM('IS 01 Headquarters:IS 95 Project to Inspire'!F63)</f>
        <v>112.090909090909</v>
      </c>
      <c r="G63" s="5">
        <f>SUM('IS 01 Headquarters:IS 95 Project to Inspire'!G63)</f>
        <v>112.090909090909</v>
      </c>
      <c r="H63" s="5">
        <f>SUM('IS 01 Headquarters:IS 95 Project to Inspire'!H63)</f>
        <v>112.090909090909</v>
      </c>
      <c r="I63" s="5">
        <f>SUM('IS 01 Headquarters:IS 95 Project to Inspire'!I63)</f>
        <v>112.090909090909</v>
      </c>
      <c r="J63" s="5">
        <f>SUM('IS 01 Headquarters:IS 95 Project to Inspire'!J63)</f>
        <v>112.090909090909</v>
      </c>
      <c r="K63" s="5">
        <f>SUM('IS 01 Headquarters:IS 95 Project to Inspire'!K63)</f>
        <v>112.090909090909</v>
      </c>
      <c r="L63" s="5">
        <f>SUM('IS 01 Headquarters:IS 95 Project to Inspire'!L63)</f>
        <v>112.090909090909</v>
      </c>
      <c r="M63" s="5">
        <f>SUM('IS 01 Headquarters:IS 95 Project to Inspire'!M63)</f>
        <v>112.090909090909</v>
      </c>
      <c r="N63" s="5">
        <f>SUM('IS 01 Headquarters:IS 95 Project to Inspire'!N63)</f>
        <v>112.090909090909</v>
      </c>
      <c r="O63" s="197">
        <f>SUM('IS 01 Headquarters:IS 95 Project to Inspire'!O63)</f>
        <v>1345.0909090909079</v>
      </c>
      <c r="P63" s="17">
        <f>SUM('IS 01 Headquarters:IS 95 Project to Inspire'!P63)</f>
        <v>1233</v>
      </c>
      <c r="Q63">
        <f t="shared" si="1"/>
        <v>53</v>
      </c>
    </row>
    <row r="64" spans="1:17" ht="15">
      <c r="A64" s="86" t="s">
        <v>45</v>
      </c>
      <c r="B64">
        <v>6230</v>
      </c>
      <c r="C64" s="5">
        <f>SUM('IS 01 Headquarters:IS 95 Project to Inspire'!C64)</f>
        <v>870.8318181818181</v>
      </c>
      <c r="D64" s="5">
        <f>SUM('IS 01 Headquarters:IS 95 Project to Inspire'!D64)</f>
        <v>870.8318181818181</v>
      </c>
      <c r="E64" s="5">
        <f>SUM('IS 01 Headquarters:IS 95 Project to Inspire'!E64)</f>
        <v>870.8318181818181</v>
      </c>
      <c r="F64" s="5">
        <f>SUM('IS 01 Headquarters:IS 95 Project to Inspire'!F64)</f>
        <v>870.8318181818181</v>
      </c>
      <c r="G64" s="5">
        <f>SUM('IS 01 Headquarters:IS 95 Project to Inspire'!G64)</f>
        <v>870.8318181818181</v>
      </c>
      <c r="H64" s="5">
        <f>SUM('IS 01 Headquarters:IS 95 Project to Inspire'!H64)</f>
        <v>870.8318181818181</v>
      </c>
      <c r="I64" s="5">
        <f>SUM('IS 01 Headquarters:IS 95 Project to Inspire'!I64)</f>
        <v>870.8318181818181</v>
      </c>
      <c r="J64" s="5">
        <f>SUM('IS 01 Headquarters:IS 95 Project to Inspire'!J64)</f>
        <v>870.8318181818181</v>
      </c>
      <c r="K64" s="5">
        <f>SUM('IS 01 Headquarters:IS 95 Project to Inspire'!K64)</f>
        <v>870.8318181818181</v>
      </c>
      <c r="L64" s="5">
        <f>SUM('IS 01 Headquarters:IS 95 Project to Inspire'!L64)</f>
        <v>870.8318181818181</v>
      </c>
      <c r="M64" s="5">
        <f>SUM('IS 01 Headquarters:IS 95 Project to Inspire'!M64)</f>
        <v>870.8318181818181</v>
      </c>
      <c r="N64" s="5">
        <f>SUM('IS 01 Headquarters:IS 95 Project to Inspire'!N64)</f>
        <v>870.8318181818181</v>
      </c>
      <c r="O64" s="197">
        <f>SUM('IS 01 Headquarters:IS 95 Project to Inspire'!O64)</f>
        <v>10449.981818181814</v>
      </c>
      <c r="P64" s="17">
        <f>SUM('IS 01 Headquarters:IS 95 Project to Inspire'!P64)</f>
        <v>9579.15</v>
      </c>
      <c r="Q64">
        <f t="shared" si="1"/>
        <v>54</v>
      </c>
    </row>
    <row r="65" spans="1:17" ht="15">
      <c r="A65" s="86" t="s">
        <v>46</v>
      </c>
      <c r="B65">
        <v>6240</v>
      </c>
      <c r="C65" s="5">
        <f>SUM('IS 01 Headquarters:IS 95 Project to Inspire'!C65)</f>
        <v>121.23545454545453</v>
      </c>
      <c r="D65" s="5">
        <f>SUM('IS 01 Headquarters:IS 95 Project to Inspire'!D65)</f>
        <v>121.23545454545453</v>
      </c>
      <c r="E65" s="5">
        <f>SUM('IS 01 Headquarters:IS 95 Project to Inspire'!E65)</f>
        <v>121.23545454545453</v>
      </c>
      <c r="F65" s="5">
        <f>SUM('IS 01 Headquarters:IS 95 Project to Inspire'!F65)</f>
        <v>121.23545454545453</v>
      </c>
      <c r="G65" s="5">
        <f>SUM('IS 01 Headquarters:IS 95 Project to Inspire'!G65)</f>
        <v>121.23545454545453</v>
      </c>
      <c r="H65" s="5">
        <f>SUM('IS 01 Headquarters:IS 95 Project to Inspire'!H65)</f>
        <v>121.23545454545453</v>
      </c>
      <c r="I65" s="5">
        <f>SUM('IS 01 Headquarters:IS 95 Project to Inspire'!I65)</f>
        <v>121.23545454545453</v>
      </c>
      <c r="J65" s="5">
        <f>SUM('IS 01 Headquarters:IS 95 Project to Inspire'!J65)</f>
        <v>121.23545454545453</v>
      </c>
      <c r="K65" s="5">
        <f>SUM('IS 01 Headquarters:IS 95 Project to Inspire'!K65)</f>
        <v>121.23545454545453</v>
      </c>
      <c r="L65" s="5">
        <f>SUM('IS 01 Headquarters:IS 95 Project to Inspire'!L65)</f>
        <v>121.23545454545453</v>
      </c>
      <c r="M65" s="5">
        <f>SUM('IS 01 Headquarters:IS 95 Project to Inspire'!M65)</f>
        <v>121.23545454545453</v>
      </c>
      <c r="N65" s="5">
        <f>SUM('IS 01 Headquarters:IS 95 Project to Inspire'!N65)</f>
        <v>121.23545454545453</v>
      </c>
      <c r="O65" s="197">
        <f>SUM('IS 01 Headquarters:IS 95 Project to Inspire'!O65)</f>
        <v>1454.8254545454542</v>
      </c>
      <c r="P65" s="17">
        <f>SUM('IS 01 Headquarters:IS 95 Project to Inspire'!P65)</f>
        <v>1351.7036363636362</v>
      </c>
      <c r="Q65">
        <f t="shared" si="1"/>
        <v>55</v>
      </c>
    </row>
    <row r="66" spans="1:17" ht="15">
      <c r="A66" s="86" t="s">
        <v>47</v>
      </c>
      <c r="B66">
        <v>6250</v>
      </c>
      <c r="C66" s="5">
        <f>SUM('IS 01 Headquarters:IS 95 Project to Inspire'!C66)</f>
        <v>250</v>
      </c>
      <c r="D66" s="5">
        <f>SUM('IS 01 Headquarters:IS 95 Project to Inspire'!D66)</f>
        <v>250</v>
      </c>
      <c r="E66" s="5">
        <f>SUM('IS 01 Headquarters:IS 95 Project to Inspire'!E66)</f>
        <v>250</v>
      </c>
      <c r="F66" s="5">
        <f>SUM('IS 01 Headquarters:IS 95 Project to Inspire'!F66)</f>
        <v>250</v>
      </c>
      <c r="G66" s="5">
        <f>SUM('IS 01 Headquarters:IS 95 Project to Inspire'!G66)</f>
        <v>250</v>
      </c>
      <c r="H66" s="5">
        <f>SUM('IS 01 Headquarters:IS 95 Project to Inspire'!H66)</f>
        <v>250</v>
      </c>
      <c r="I66" s="5">
        <f>SUM('IS 01 Headquarters:IS 95 Project to Inspire'!I66)</f>
        <v>250</v>
      </c>
      <c r="J66" s="5">
        <f>SUM('IS 01 Headquarters:IS 95 Project to Inspire'!J66)</f>
        <v>250</v>
      </c>
      <c r="K66" s="5">
        <f>SUM('IS 01 Headquarters:IS 95 Project to Inspire'!K66)</f>
        <v>250</v>
      </c>
      <c r="L66" s="5">
        <f>SUM('IS 01 Headquarters:IS 95 Project to Inspire'!L66)</f>
        <v>1650</v>
      </c>
      <c r="M66" s="5">
        <f>SUM('IS 01 Headquarters:IS 95 Project to Inspire'!M66)</f>
        <v>250</v>
      </c>
      <c r="N66" s="5">
        <f>SUM('IS 01 Headquarters:IS 95 Project to Inspire'!N66)</f>
        <v>250</v>
      </c>
      <c r="O66" s="197">
        <f>SUM('IS 01 Headquarters:IS 95 Project to Inspire'!O66)</f>
        <v>4400</v>
      </c>
      <c r="P66" s="17">
        <f>SUM('IS 01 Headquarters:IS 95 Project to Inspire'!P66)</f>
        <v>3145.51</v>
      </c>
      <c r="Q66">
        <f t="shared" si="1"/>
        <v>56</v>
      </c>
    </row>
    <row r="67" spans="1:17" ht="15">
      <c r="A67" s="86" t="s">
        <v>48</v>
      </c>
      <c r="B67">
        <v>6260</v>
      </c>
      <c r="C67" s="5">
        <f>SUM('IS 01 Headquarters:IS 95 Project to Inspire'!C67)</f>
        <v>153</v>
      </c>
      <c r="D67" s="5">
        <f>SUM('IS 01 Headquarters:IS 95 Project to Inspire'!D67)</f>
        <v>153</v>
      </c>
      <c r="E67" s="5">
        <f>SUM('IS 01 Headquarters:IS 95 Project to Inspire'!E67)</f>
        <v>153</v>
      </c>
      <c r="F67" s="5">
        <f>SUM('IS 01 Headquarters:IS 95 Project to Inspire'!F67)</f>
        <v>153</v>
      </c>
      <c r="G67" s="5">
        <f>SUM('IS 01 Headquarters:IS 95 Project to Inspire'!G67)</f>
        <v>153</v>
      </c>
      <c r="H67" s="5">
        <f>SUM('IS 01 Headquarters:IS 95 Project to Inspire'!H67)</f>
        <v>153</v>
      </c>
      <c r="I67" s="5">
        <f>SUM('IS 01 Headquarters:IS 95 Project to Inspire'!I67)</f>
        <v>153</v>
      </c>
      <c r="J67" s="5">
        <f>SUM('IS 01 Headquarters:IS 95 Project to Inspire'!J67)</f>
        <v>153</v>
      </c>
      <c r="K67" s="5">
        <f>SUM('IS 01 Headquarters:IS 95 Project to Inspire'!K67)</f>
        <v>153</v>
      </c>
      <c r="L67" s="5">
        <f>SUM('IS 01 Headquarters:IS 95 Project to Inspire'!L67)</f>
        <v>153</v>
      </c>
      <c r="M67" s="5">
        <f>SUM('IS 01 Headquarters:IS 95 Project to Inspire'!M67)</f>
        <v>153</v>
      </c>
      <c r="N67" s="5">
        <f>SUM('IS 01 Headquarters:IS 95 Project to Inspire'!N67)</f>
        <v>153</v>
      </c>
      <c r="O67" s="197">
        <f>SUM('IS 01 Headquarters:IS 95 Project to Inspire'!O67)</f>
        <v>1836</v>
      </c>
      <c r="P67" s="17">
        <f>SUM('IS 01 Headquarters:IS 95 Project to Inspire'!P67)</f>
        <v>1552</v>
      </c>
      <c r="Q67">
        <f t="shared" si="1"/>
        <v>57</v>
      </c>
    </row>
    <row r="68" spans="1:17" ht="15">
      <c r="A68" s="86" t="s">
        <v>49</v>
      </c>
      <c r="B68">
        <v>6300</v>
      </c>
      <c r="C68" s="5">
        <f>SUM('IS 01 Headquarters:IS 95 Project to Inspire'!C68)</f>
        <v>256.56454545454545</v>
      </c>
      <c r="D68" s="5">
        <f>SUM('IS 01 Headquarters:IS 95 Project to Inspire'!D68)</f>
        <v>256.56454545454545</v>
      </c>
      <c r="E68" s="5">
        <f>SUM('IS 01 Headquarters:IS 95 Project to Inspire'!E68)</f>
        <v>256.56454545454545</v>
      </c>
      <c r="F68" s="5">
        <f>SUM('IS 01 Headquarters:IS 95 Project to Inspire'!F68)</f>
        <v>256.56454545454545</v>
      </c>
      <c r="G68" s="5">
        <f>SUM('IS 01 Headquarters:IS 95 Project to Inspire'!G68)</f>
        <v>256.56454545454545</v>
      </c>
      <c r="H68" s="5">
        <f>SUM('IS 01 Headquarters:IS 95 Project to Inspire'!H68)</f>
        <v>256.56454545454545</v>
      </c>
      <c r="I68" s="5">
        <f>SUM('IS 01 Headquarters:IS 95 Project to Inspire'!I68)</f>
        <v>356.56454545454545</v>
      </c>
      <c r="J68" s="5">
        <f>SUM('IS 01 Headquarters:IS 95 Project to Inspire'!J68)</f>
        <v>256.56454545454545</v>
      </c>
      <c r="K68" s="5">
        <f>SUM('IS 01 Headquarters:IS 95 Project to Inspire'!K68)</f>
        <v>1256.5645454545454</v>
      </c>
      <c r="L68" s="5">
        <f>SUM('IS 01 Headquarters:IS 95 Project to Inspire'!L68)</f>
        <v>10256.564545454547</v>
      </c>
      <c r="M68" s="5">
        <f>SUM('IS 01 Headquarters:IS 95 Project to Inspire'!M68)</f>
        <v>256.56454545454545</v>
      </c>
      <c r="N68" s="5">
        <f>SUM('IS 01 Headquarters:IS 95 Project to Inspire'!N68)</f>
        <v>256.56454545454545</v>
      </c>
      <c r="O68" s="197">
        <f>SUM('IS 01 Headquarters:IS 95 Project to Inspire'!O68)</f>
        <v>14178.774545454546</v>
      </c>
      <c r="P68" s="17">
        <f>SUM('IS 01 Headquarters:IS 95 Project to Inspire'!P68)</f>
        <v>8760.94</v>
      </c>
      <c r="Q68">
        <f t="shared" si="1"/>
        <v>58</v>
      </c>
    </row>
    <row r="69" spans="1:17" ht="15">
      <c r="A69" s="86" t="s">
        <v>50</v>
      </c>
      <c r="B69">
        <v>6301</v>
      </c>
      <c r="C69" s="5">
        <f>SUM('IS 01 Headquarters:IS 95 Project to Inspire'!C69)</f>
        <v>424.02272727272725</v>
      </c>
      <c r="D69" s="5">
        <f>SUM('IS 01 Headquarters:IS 95 Project to Inspire'!D69)</f>
        <v>424.02272727272725</v>
      </c>
      <c r="E69" s="5">
        <f>SUM('IS 01 Headquarters:IS 95 Project to Inspire'!E69)</f>
        <v>424.02272727272725</v>
      </c>
      <c r="F69" s="5">
        <f>SUM('IS 01 Headquarters:IS 95 Project to Inspire'!F69)</f>
        <v>424.02272727272725</v>
      </c>
      <c r="G69" s="5">
        <f>SUM('IS 01 Headquarters:IS 95 Project to Inspire'!G69)</f>
        <v>424.02272727272725</v>
      </c>
      <c r="H69" s="5">
        <f>SUM('IS 01 Headquarters:IS 95 Project to Inspire'!H69)</f>
        <v>424.02272727272725</v>
      </c>
      <c r="I69" s="5">
        <f>SUM('IS 01 Headquarters:IS 95 Project to Inspire'!I69)</f>
        <v>424.02272727272725</v>
      </c>
      <c r="J69" s="5">
        <f>SUM('IS 01 Headquarters:IS 95 Project to Inspire'!J69)</f>
        <v>424.02272727272725</v>
      </c>
      <c r="K69" s="5">
        <f>SUM('IS 01 Headquarters:IS 95 Project to Inspire'!K69)</f>
        <v>424.02272727272725</v>
      </c>
      <c r="L69" s="5">
        <f>SUM('IS 01 Headquarters:IS 95 Project to Inspire'!L69)</f>
        <v>424.02272727272725</v>
      </c>
      <c r="M69" s="5">
        <f>SUM('IS 01 Headquarters:IS 95 Project to Inspire'!M69)</f>
        <v>424.02272727272725</v>
      </c>
      <c r="N69" s="5">
        <f>SUM('IS 01 Headquarters:IS 95 Project to Inspire'!N69)</f>
        <v>424.02272727272725</v>
      </c>
      <c r="O69" s="197">
        <f>SUM('IS 01 Headquarters:IS 95 Project to Inspire'!O69)</f>
        <v>5088.272727272727</v>
      </c>
      <c r="P69" s="17">
        <f>SUM('IS 01 Headquarters:IS 95 Project to Inspire'!P69)</f>
        <v>1514.25</v>
      </c>
      <c r="Q69">
        <f t="shared" si="1"/>
        <v>59</v>
      </c>
    </row>
    <row r="70" spans="1:17" ht="15">
      <c r="A70" s="86" t="s">
        <v>51</v>
      </c>
      <c r="B70">
        <v>6302</v>
      </c>
      <c r="C70" s="5">
        <f>SUM('IS 01 Headquarters:IS 95 Project to Inspire'!C70)</f>
        <v>94.94727272727273</v>
      </c>
      <c r="D70" s="5">
        <f>SUM('IS 01 Headquarters:IS 95 Project to Inspire'!D70)</f>
        <v>94.94727272727273</v>
      </c>
      <c r="E70" s="5">
        <f>SUM('IS 01 Headquarters:IS 95 Project to Inspire'!E70)</f>
        <v>94.94727272727273</v>
      </c>
      <c r="F70" s="5">
        <f>SUM('IS 01 Headquarters:IS 95 Project to Inspire'!F70)</f>
        <v>94.94727272727273</v>
      </c>
      <c r="G70" s="5">
        <f>SUM('IS 01 Headquarters:IS 95 Project to Inspire'!G70)</f>
        <v>94.94727272727273</v>
      </c>
      <c r="H70" s="5">
        <f>SUM('IS 01 Headquarters:IS 95 Project to Inspire'!H70)</f>
        <v>94.94727272727273</v>
      </c>
      <c r="I70" s="5">
        <f>SUM('IS 01 Headquarters:IS 95 Project to Inspire'!I70)</f>
        <v>94.94727272727273</v>
      </c>
      <c r="J70" s="5">
        <f>SUM('IS 01 Headquarters:IS 95 Project to Inspire'!J70)</f>
        <v>94.94727272727273</v>
      </c>
      <c r="K70" s="5">
        <f>SUM('IS 01 Headquarters:IS 95 Project to Inspire'!K70)</f>
        <v>94.94727272727273</v>
      </c>
      <c r="L70" s="5">
        <f>SUM('IS 01 Headquarters:IS 95 Project to Inspire'!L70)</f>
        <v>94.94727272727273</v>
      </c>
      <c r="M70" s="5">
        <f>SUM('IS 01 Headquarters:IS 95 Project to Inspire'!M70)</f>
        <v>94.94727272727273</v>
      </c>
      <c r="N70" s="5">
        <f>SUM('IS 01 Headquarters:IS 95 Project to Inspire'!N70)</f>
        <v>94.94727272727273</v>
      </c>
      <c r="O70" s="197">
        <f>SUM('IS 01 Headquarters:IS 95 Project to Inspire'!O70)</f>
        <v>1139.367272727273</v>
      </c>
      <c r="P70" s="17">
        <f>SUM('IS 01 Headquarters:IS 95 Project to Inspire'!P70)</f>
        <v>1548.68</v>
      </c>
      <c r="Q70">
        <f t="shared" si="1"/>
        <v>60</v>
      </c>
    </row>
    <row r="71" spans="1:17" ht="15">
      <c r="A71" s="86" t="s">
        <v>52</v>
      </c>
      <c r="B71">
        <v>6304</v>
      </c>
      <c r="C71" s="5">
        <f>SUM('IS 01 Headquarters:IS 95 Project to Inspire'!C71)</f>
        <v>101.51515151515152</v>
      </c>
      <c r="D71" s="5">
        <f>SUM('IS 01 Headquarters:IS 95 Project to Inspire'!D71)</f>
        <v>101.51515151515152</v>
      </c>
      <c r="E71" s="5">
        <f>SUM('IS 01 Headquarters:IS 95 Project to Inspire'!E71)</f>
        <v>101.51515151515152</v>
      </c>
      <c r="F71" s="5">
        <f>SUM('IS 01 Headquarters:IS 95 Project to Inspire'!F71)</f>
        <v>101.51515151515152</v>
      </c>
      <c r="G71" s="5">
        <f>SUM('IS 01 Headquarters:IS 95 Project to Inspire'!G71)</f>
        <v>101.51515151515152</v>
      </c>
      <c r="H71" s="5">
        <f>SUM('IS 01 Headquarters:IS 95 Project to Inspire'!H71)</f>
        <v>101.51515151515152</v>
      </c>
      <c r="I71" s="5">
        <f>SUM('IS 01 Headquarters:IS 95 Project to Inspire'!I71)</f>
        <v>101.51515151515152</v>
      </c>
      <c r="J71" s="5">
        <f>SUM('IS 01 Headquarters:IS 95 Project to Inspire'!J71)</f>
        <v>101.51515151515152</v>
      </c>
      <c r="K71" s="5">
        <f>SUM('IS 01 Headquarters:IS 95 Project to Inspire'!K71)</f>
        <v>101.51515151515152</v>
      </c>
      <c r="L71" s="5">
        <f>SUM('IS 01 Headquarters:IS 95 Project to Inspire'!L71)</f>
        <v>101.51515151515152</v>
      </c>
      <c r="M71" s="5">
        <f>SUM('IS 01 Headquarters:IS 95 Project to Inspire'!M71)</f>
        <v>101.51515151515152</v>
      </c>
      <c r="N71" s="5">
        <f>SUM('IS 01 Headquarters:IS 95 Project to Inspire'!N71)</f>
        <v>101.51515151515152</v>
      </c>
      <c r="O71" s="197">
        <f>SUM('IS 01 Headquarters:IS 95 Project to Inspire'!O71)</f>
        <v>1218.1818181818182</v>
      </c>
      <c r="P71" s="17">
        <f>SUM('IS 01 Headquarters:IS 95 Project to Inspire'!P71)</f>
        <v>427.14</v>
      </c>
      <c r="Q71">
        <f t="shared" si="1"/>
        <v>61</v>
      </c>
    </row>
    <row r="72" spans="1:17" ht="15">
      <c r="A72" s="86" t="s">
        <v>53</v>
      </c>
      <c r="B72">
        <v>6310</v>
      </c>
      <c r="C72" s="5">
        <f>SUM('IS 01 Headquarters:IS 95 Project to Inspire'!C72)</f>
        <v>2350.030303030303</v>
      </c>
      <c r="D72" s="5">
        <f>SUM('IS 01 Headquarters:IS 95 Project to Inspire'!D72)</f>
        <v>2350.030303030303</v>
      </c>
      <c r="E72" s="5">
        <f>SUM('IS 01 Headquarters:IS 95 Project to Inspire'!E72)</f>
        <v>2350.030303030303</v>
      </c>
      <c r="F72" s="5">
        <f>SUM('IS 01 Headquarters:IS 95 Project to Inspire'!F72)</f>
        <v>2350.030303030303</v>
      </c>
      <c r="G72" s="5">
        <f>SUM('IS 01 Headquarters:IS 95 Project to Inspire'!G72)</f>
        <v>2350.030303030303</v>
      </c>
      <c r="H72" s="5">
        <f>SUM('IS 01 Headquarters:IS 95 Project to Inspire'!H72)</f>
        <v>2350.030303030303</v>
      </c>
      <c r="I72" s="5">
        <f>SUM('IS 01 Headquarters:IS 95 Project to Inspire'!I72)</f>
        <v>2350.030303030303</v>
      </c>
      <c r="J72" s="5">
        <f>SUM('IS 01 Headquarters:IS 95 Project to Inspire'!J72)</f>
        <v>2350.030303030303</v>
      </c>
      <c r="K72" s="5">
        <f>SUM('IS 01 Headquarters:IS 95 Project to Inspire'!K72)</f>
        <v>3350.030303030303</v>
      </c>
      <c r="L72" s="5">
        <f>SUM('IS 01 Headquarters:IS 95 Project to Inspire'!L72)</f>
        <v>2350.030303030303</v>
      </c>
      <c r="M72" s="5">
        <f>SUM('IS 01 Headquarters:IS 95 Project to Inspire'!M72)</f>
        <v>2350.030303030303</v>
      </c>
      <c r="N72" s="5">
        <f>SUM('IS 01 Headquarters:IS 95 Project to Inspire'!N72)</f>
        <v>2350.030303030303</v>
      </c>
      <c r="O72" s="197">
        <f>SUM('IS 01 Headquarters:IS 95 Project to Inspire'!O72)</f>
        <v>29200.36363636363</v>
      </c>
      <c r="P72" s="17">
        <f>SUM('IS 01 Headquarters:IS 95 Project to Inspire'!P72)</f>
        <v>18802.14</v>
      </c>
      <c r="Q72">
        <f t="shared" si="1"/>
        <v>62</v>
      </c>
    </row>
    <row r="73" spans="1:17" ht="15">
      <c r="A73" s="86" t="s">
        <v>54</v>
      </c>
      <c r="B73">
        <v>6330</v>
      </c>
      <c r="C73" s="5">
        <f>SUM('IS 01 Headquarters:IS 95 Project to Inspire'!C73)</f>
        <v>129.7372727272727</v>
      </c>
      <c r="D73" s="5">
        <f>SUM('IS 01 Headquarters:IS 95 Project to Inspire'!D73)</f>
        <v>129.7372727272727</v>
      </c>
      <c r="E73" s="5">
        <f>SUM('IS 01 Headquarters:IS 95 Project to Inspire'!E73)</f>
        <v>129.7372727272727</v>
      </c>
      <c r="F73" s="5">
        <f>SUM('IS 01 Headquarters:IS 95 Project to Inspire'!F73)</f>
        <v>129.7372727272727</v>
      </c>
      <c r="G73" s="5">
        <f>SUM('IS 01 Headquarters:IS 95 Project to Inspire'!G73)</f>
        <v>129.7372727272727</v>
      </c>
      <c r="H73" s="5">
        <f>SUM('IS 01 Headquarters:IS 95 Project to Inspire'!H73)</f>
        <v>129.7372727272727</v>
      </c>
      <c r="I73" s="5">
        <f>SUM('IS 01 Headquarters:IS 95 Project to Inspire'!I73)</f>
        <v>129.7372727272727</v>
      </c>
      <c r="J73" s="5">
        <f>SUM('IS 01 Headquarters:IS 95 Project to Inspire'!J73)</f>
        <v>129.7372727272727</v>
      </c>
      <c r="K73" s="5">
        <f>SUM('IS 01 Headquarters:IS 95 Project to Inspire'!K73)</f>
        <v>129.7372727272727</v>
      </c>
      <c r="L73" s="5">
        <f>SUM('IS 01 Headquarters:IS 95 Project to Inspire'!L73)</f>
        <v>129.7372727272727</v>
      </c>
      <c r="M73" s="5">
        <f>SUM('IS 01 Headquarters:IS 95 Project to Inspire'!M73)</f>
        <v>129.7372727272727</v>
      </c>
      <c r="N73" s="5">
        <f>SUM('IS 01 Headquarters:IS 95 Project to Inspire'!N73)</f>
        <v>129.7372727272727</v>
      </c>
      <c r="O73" s="197">
        <f>SUM('IS 01 Headquarters:IS 95 Project to Inspire'!O73)</f>
        <v>1556.8472727272726</v>
      </c>
      <c r="P73" s="17">
        <f>SUM('IS 01 Headquarters:IS 95 Project to Inspire'!P73)</f>
        <v>1457.11</v>
      </c>
      <c r="Q73">
        <f t="shared" si="1"/>
        <v>63</v>
      </c>
    </row>
    <row r="74" spans="1:17" ht="15">
      <c r="A74" s="86" t="s">
        <v>55</v>
      </c>
      <c r="B74">
        <v>6331</v>
      </c>
      <c r="C74" s="5">
        <f>SUM('IS 01 Headquarters:IS 95 Project to Inspire'!C74)</f>
        <v>500</v>
      </c>
      <c r="D74" s="5">
        <f>SUM('IS 01 Headquarters:IS 95 Project to Inspire'!D74)</f>
        <v>500</v>
      </c>
      <c r="E74" s="5">
        <f>SUM('IS 01 Headquarters:IS 95 Project to Inspire'!E74)</f>
        <v>500</v>
      </c>
      <c r="F74" s="5">
        <f>SUM('IS 01 Headquarters:IS 95 Project to Inspire'!F74)</f>
        <v>500</v>
      </c>
      <c r="G74" s="5">
        <f>SUM('IS 01 Headquarters:IS 95 Project to Inspire'!G74)</f>
        <v>500</v>
      </c>
      <c r="H74" s="5">
        <f>SUM('IS 01 Headquarters:IS 95 Project to Inspire'!H74)</f>
        <v>500</v>
      </c>
      <c r="I74" s="5">
        <f>SUM('IS 01 Headquarters:IS 95 Project to Inspire'!I74)</f>
        <v>500</v>
      </c>
      <c r="J74" s="5">
        <f>SUM('IS 01 Headquarters:IS 95 Project to Inspire'!J74)</f>
        <v>500</v>
      </c>
      <c r="K74" s="5">
        <f>SUM('IS 01 Headquarters:IS 95 Project to Inspire'!K74)</f>
        <v>500</v>
      </c>
      <c r="L74" s="5">
        <f>SUM('IS 01 Headquarters:IS 95 Project to Inspire'!L74)</f>
        <v>500</v>
      </c>
      <c r="M74" s="5">
        <f>SUM('IS 01 Headquarters:IS 95 Project to Inspire'!M74)</f>
        <v>500</v>
      </c>
      <c r="N74" s="5">
        <f>SUM('IS 01 Headquarters:IS 95 Project to Inspire'!N74)</f>
        <v>500</v>
      </c>
      <c r="O74" s="197">
        <f>SUM('IS 01 Headquarters:IS 95 Project to Inspire'!O74)</f>
        <v>6000</v>
      </c>
      <c r="P74" s="17">
        <f>SUM('IS 01 Headquarters:IS 95 Project to Inspire'!P74)</f>
        <v>11023.05</v>
      </c>
      <c r="Q74">
        <f t="shared" si="1"/>
        <v>64</v>
      </c>
    </row>
    <row r="75" spans="1:17" ht="15">
      <c r="A75" s="86" t="s">
        <v>56</v>
      </c>
      <c r="B75">
        <v>6340</v>
      </c>
      <c r="C75" s="5">
        <f>SUM('IS 01 Headquarters:IS 95 Project to Inspire'!C75)</f>
        <v>2682.272727272727</v>
      </c>
      <c r="D75" s="5">
        <f>SUM('IS 01 Headquarters:IS 95 Project to Inspire'!D75)</f>
        <v>2682.272727272727</v>
      </c>
      <c r="E75" s="5">
        <f>SUM('IS 01 Headquarters:IS 95 Project to Inspire'!E75)</f>
        <v>2682.272727272727</v>
      </c>
      <c r="F75" s="5">
        <f>SUM('IS 01 Headquarters:IS 95 Project to Inspire'!F75)</f>
        <v>2682.272727272727</v>
      </c>
      <c r="G75" s="5">
        <f>SUM('IS 01 Headquarters:IS 95 Project to Inspire'!G75)</f>
        <v>4182.272727272727</v>
      </c>
      <c r="H75" s="5">
        <f>SUM('IS 01 Headquarters:IS 95 Project to Inspire'!H75)</f>
        <v>2682.272727272727</v>
      </c>
      <c r="I75" s="5">
        <f>SUM('IS 01 Headquarters:IS 95 Project to Inspire'!I75)</f>
        <v>4682.272727272727</v>
      </c>
      <c r="J75" s="5">
        <f>SUM('IS 01 Headquarters:IS 95 Project to Inspire'!J75)</f>
        <v>4682.272727272727</v>
      </c>
      <c r="K75" s="5">
        <f>SUM('IS 01 Headquarters:IS 95 Project to Inspire'!K75)</f>
        <v>2682.272727272727</v>
      </c>
      <c r="L75" s="5">
        <f>SUM('IS 01 Headquarters:IS 95 Project to Inspire'!L75)</f>
        <v>67682.27272727272</v>
      </c>
      <c r="M75" s="5">
        <f>SUM('IS 01 Headquarters:IS 95 Project to Inspire'!M75)</f>
        <v>4682.272727272727</v>
      </c>
      <c r="N75" s="5">
        <f>SUM('IS 01 Headquarters:IS 95 Project to Inspire'!N75)</f>
        <v>2682.272727272727</v>
      </c>
      <c r="O75" s="197">
        <f>SUM('IS 01 Headquarters:IS 95 Project to Inspire'!O75)</f>
        <v>104687.27272727274</v>
      </c>
      <c r="P75" s="17">
        <f>SUM('IS 01 Headquarters:IS 95 Project to Inspire'!P75)</f>
        <v>108230.85</v>
      </c>
      <c r="Q75">
        <f t="shared" si="1"/>
        <v>65</v>
      </c>
    </row>
    <row r="76" spans="1:17" ht="15">
      <c r="A76" s="86" t="s">
        <v>57</v>
      </c>
      <c r="B76">
        <v>6400</v>
      </c>
      <c r="C76" s="5">
        <f>SUM('IS 01 Headquarters:IS 95 Project to Inspire'!C76)</f>
        <v>185</v>
      </c>
      <c r="D76" s="5">
        <f>SUM('IS 01 Headquarters:IS 95 Project to Inspire'!D76)</f>
        <v>935</v>
      </c>
      <c r="E76" s="5">
        <f>SUM('IS 01 Headquarters:IS 95 Project to Inspire'!E76)</f>
        <v>185</v>
      </c>
      <c r="F76" s="5">
        <f>SUM('IS 01 Headquarters:IS 95 Project to Inspire'!F76)</f>
        <v>3685</v>
      </c>
      <c r="G76" s="5">
        <f>SUM('IS 01 Headquarters:IS 95 Project to Inspire'!G76)</f>
        <v>185</v>
      </c>
      <c r="H76" s="5">
        <f>SUM('IS 01 Headquarters:IS 95 Project to Inspire'!H76)</f>
        <v>185</v>
      </c>
      <c r="I76" s="5">
        <f>SUM('IS 01 Headquarters:IS 95 Project to Inspire'!I76)</f>
        <v>185</v>
      </c>
      <c r="J76" s="5">
        <f>SUM('IS 01 Headquarters:IS 95 Project to Inspire'!J76)</f>
        <v>185</v>
      </c>
      <c r="K76" s="5">
        <f>SUM('IS 01 Headquarters:IS 95 Project to Inspire'!K76)</f>
        <v>185</v>
      </c>
      <c r="L76" s="5">
        <f>SUM('IS 01 Headquarters:IS 95 Project to Inspire'!L76)</f>
        <v>5185</v>
      </c>
      <c r="M76" s="5">
        <f>SUM('IS 01 Headquarters:IS 95 Project to Inspire'!M76)</f>
        <v>185</v>
      </c>
      <c r="N76" s="5">
        <f>SUM('IS 01 Headquarters:IS 95 Project to Inspire'!N76)</f>
        <v>185</v>
      </c>
      <c r="O76" s="197">
        <f>SUM('IS 01 Headquarters:IS 95 Project to Inspire'!O76)</f>
        <v>11470</v>
      </c>
      <c r="P76" s="17">
        <f>SUM('IS 01 Headquarters:IS 95 Project to Inspire'!P76)</f>
        <v>7857.380000000001</v>
      </c>
      <c r="Q76">
        <f t="shared" si="1"/>
        <v>66</v>
      </c>
    </row>
    <row r="77" spans="1:17" ht="15">
      <c r="A77" s="86" t="s">
        <v>58</v>
      </c>
      <c r="B77">
        <v>6401</v>
      </c>
      <c r="C77" s="5">
        <f>SUM('IS 01 Headquarters:IS 95 Project to Inspire'!C77)</f>
        <v>0</v>
      </c>
      <c r="D77" s="5">
        <f>SUM('IS 01 Headquarters:IS 95 Project to Inspire'!D77)</f>
        <v>0</v>
      </c>
      <c r="E77" s="5">
        <f>SUM('IS 01 Headquarters:IS 95 Project to Inspire'!E77)</f>
        <v>0</v>
      </c>
      <c r="F77" s="5">
        <f>SUM('IS 01 Headquarters:IS 95 Project to Inspire'!F77)</f>
        <v>0</v>
      </c>
      <c r="G77" s="5">
        <f>SUM('IS 01 Headquarters:IS 95 Project to Inspire'!G77)</f>
        <v>0</v>
      </c>
      <c r="H77" s="5">
        <f>SUM('IS 01 Headquarters:IS 95 Project to Inspire'!H77)</f>
        <v>0</v>
      </c>
      <c r="I77" s="5">
        <f>SUM('IS 01 Headquarters:IS 95 Project to Inspire'!I77)</f>
        <v>0</v>
      </c>
      <c r="J77" s="5">
        <f>SUM('IS 01 Headquarters:IS 95 Project to Inspire'!J77)</f>
        <v>0</v>
      </c>
      <c r="K77" s="5">
        <f>SUM('IS 01 Headquarters:IS 95 Project to Inspire'!K77)</f>
        <v>0</v>
      </c>
      <c r="L77" s="5">
        <f>SUM('IS 01 Headquarters:IS 95 Project to Inspire'!L77)</f>
        <v>0</v>
      </c>
      <c r="M77" s="5">
        <f>SUM('IS 01 Headquarters:IS 95 Project to Inspire'!M77)</f>
        <v>0</v>
      </c>
      <c r="N77" s="5">
        <f>SUM('IS 01 Headquarters:IS 95 Project to Inspire'!N77)</f>
        <v>1200</v>
      </c>
      <c r="O77" s="197">
        <f>SUM('IS 01 Headquarters:IS 95 Project to Inspire'!O77)</f>
        <v>1200</v>
      </c>
      <c r="P77" s="17">
        <f>SUM('IS 01 Headquarters:IS 95 Project to Inspire'!P77)</f>
        <v>832.19</v>
      </c>
      <c r="Q77">
        <f t="shared" si="1"/>
        <v>67</v>
      </c>
    </row>
    <row r="78" spans="1:17" ht="15">
      <c r="A78" s="86" t="s">
        <v>99</v>
      </c>
      <c r="B78">
        <v>6402</v>
      </c>
      <c r="C78" s="5">
        <f>SUM('IS 01 Headquarters:IS 95 Project to Inspire'!C78)</f>
        <v>0</v>
      </c>
      <c r="D78" s="5">
        <f>SUM('IS 01 Headquarters:IS 95 Project to Inspire'!D78)</f>
        <v>0</v>
      </c>
      <c r="E78" s="5">
        <f>SUM('IS 01 Headquarters:IS 95 Project to Inspire'!E78)</f>
        <v>0</v>
      </c>
      <c r="F78" s="5">
        <f>SUM('IS 01 Headquarters:IS 95 Project to Inspire'!F78)</f>
        <v>0</v>
      </c>
      <c r="G78" s="5">
        <f>SUM('IS 01 Headquarters:IS 95 Project to Inspire'!G78)</f>
        <v>0</v>
      </c>
      <c r="H78" s="5">
        <f>SUM('IS 01 Headquarters:IS 95 Project to Inspire'!H78)</f>
        <v>0</v>
      </c>
      <c r="I78" s="5">
        <f>SUM('IS 01 Headquarters:IS 95 Project to Inspire'!I78)</f>
        <v>0</v>
      </c>
      <c r="J78" s="5">
        <f>SUM('IS 01 Headquarters:IS 95 Project to Inspire'!J78)</f>
        <v>0</v>
      </c>
      <c r="K78" s="5">
        <f>SUM('IS 01 Headquarters:IS 95 Project to Inspire'!K78)</f>
        <v>0</v>
      </c>
      <c r="L78" s="5">
        <f>SUM('IS 01 Headquarters:IS 95 Project to Inspire'!L78)</f>
        <v>0</v>
      </c>
      <c r="M78" s="5">
        <f>SUM('IS 01 Headquarters:IS 95 Project to Inspire'!M78)</f>
        <v>0</v>
      </c>
      <c r="N78" s="5">
        <f>SUM('IS 01 Headquarters:IS 95 Project to Inspire'!N78)</f>
        <v>1200</v>
      </c>
      <c r="O78" s="197">
        <f>SUM('IS 01 Headquarters:IS 95 Project to Inspire'!O78)</f>
        <v>1200</v>
      </c>
      <c r="P78" s="17">
        <f>SUM('IS 01 Headquarters:IS 95 Project to Inspire'!P78)</f>
        <v>0</v>
      </c>
      <c r="Q78">
        <f t="shared" si="1"/>
        <v>68</v>
      </c>
    </row>
    <row r="79" spans="1:17" ht="15">
      <c r="A79" s="86" t="s">
        <v>59</v>
      </c>
      <c r="B79">
        <v>6403</v>
      </c>
      <c r="C79" s="5">
        <f>SUM('IS 01 Headquarters:IS 95 Project to Inspire'!C79)</f>
        <v>0</v>
      </c>
      <c r="D79" s="5">
        <f>SUM('IS 01 Headquarters:IS 95 Project to Inspire'!D79)</f>
        <v>0</v>
      </c>
      <c r="E79" s="5">
        <f>SUM('IS 01 Headquarters:IS 95 Project to Inspire'!E79)</f>
        <v>0</v>
      </c>
      <c r="F79" s="5">
        <f>SUM('IS 01 Headquarters:IS 95 Project to Inspire'!F79)</f>
        <v>0</v>
      </c>
      <c r="G79" s="5">
        <f>SUM('IS 01 Headquarters:IS 95 Project to Inspire'!G79)</f>
        <v>0</v>
      </c>
      <c r="H79" s="5">
        <f>SUM('IS 01 Headquarters:IS 95 Project to Inspire'!H79)</f>
        <v>0</v>
      </c>
      <c r="I79" s="5">
        <f>SUM('IS 01 Headquarters:IS 95 Project to Inspire'!I79)</f>
        <v>0</v>
      </c>
      <c r="J79" s="5">
        <f>SUM('IS 01 Headquarters:IS 95 Project to Inspire'!J79)</f>
        <v>0</v>
      </c>
      <c r="K79" s="5">
        <f>SUM('IS 01 Headquarters:IS 95 Project to Inspire'!K79)</f>
        <v>0</v>
      </c>
      <c r="L79" s="5">
        <f>SUM('IS 01 Headquarters:IS 95 Project to Inspire'!L79)</f>
        <v>0</v>
      </c>
      <c r="M79" s="5">
        <f>SUM('IS 01 Headquarters:IS 95 Project to Inspire'!M79)</f>
        <v>0</v>
      </c>
      <c r="N79" s="5">
        <f>SUM('IS 01 Headquarters:IS 95 Project to Inspire'!N79)</f>
        <v>1200</v>
      </c>
      <c r="O79" s="197">
        <f>SUM('IS 01 Headquarters:IS 95 Project to Inspire'!O79)</f>
        <v>1200</v>
      </c>
      <c r="P79" s="17">
        <f>SUM('IS 01 Headquarters:IS 95 Project to Inspire'!P79)</f>
        <v>2151.51</v>
      </c>
      <c r="Q79">
        <f t="shared" si="1"/>
        <v>69</v>
      </c>
    </row>
    <row r="80" spans="1:17" ht="15">
      <c r="A80" s="86" t="s">
        <v>60</v>
      </c>
      <c r="B80">
        <v>6404</v>
      </c>
      <c r="C80" s="5">
        <f>SUM('IS 01 Headquarters:IS 95 Project to Inspire'!C80)</f>
        <v>0</v>
      </c>
      <c r="D80" s="5">
        <f>SUM('IS 01 Headquarters:IS 95 Project to Inspire'!D80)</f>
        <v>0</v>
      </c>
      <c r="E80" s="5">
        <f>SUM('IS 01 Headquarters:IS 95 Project to Inspire'!E80)</f>
        <v>0</v>
      </c>
      <c r="F80" s="5">
        <f>SUM('IS 01 Headquarters:IS 95 Project to Inspire'!F80)</f>
        <v>0</v>
      </c>
      <c r="G80" s="5">
        <f>SUM('IS 01 Headquarters:IS 95 Project to Inspire'!G80)</f>
        <v>0</v>
      </c>
      <c r="H80" s="5">
        <f>SUM('IS 01 Headquarters:IS 95 Project to Inspire'!H80)</f>
        <v>0</v>
      </c>
      <c r="I80" s="5">
        <f>SUM('IS 01 Headquarters:IS 95 Project to Inspire'!I80)</f>
        <v>0</v>
      </c>
      <c r="J80" s="5">
        <f>SUM('IS 01 Headquarters:IS 95 Project to Inspire'!J80)</f>
        <v>0</v>
      </c>
      <c r="K80" s="5">
        <f>SUM('IS 01 Headquarters:IS 95 Project to Inspire'!K80)</f>
        <v>0</v>
      </c>
      <c r="L80" s="5">
        <f>SUM('IS 01 Headquarters:IS 95 Project to Inspire'!L80)</f>
        <v>0</v>
      </c>
      <c r="M80" s="5">
        <f>SUM('IS 01 Headquarters:IS 95 Project to Inspire'!M80)</f>
        <v>0</v>
      </c>
      <c r="N80" s="5">
        <f>SUM('IS 01 Headquarters:IS 95 Project to Inspire'!N80)</f>
        <v>1200</v>
      </c>
      <c r="O80" s="197">
        <f>SUM('IS 01 Headquarters:IS 95 Project to Inspire'!O80)</f>
        <v>1200</v>
      </c>
      <c r="P80" s="17">
        <f>SUM('IS 01 Headquarters:IS 95 Project to Inspire'!P80)</f>
        <v>1498.3</v>
      </c>
      <c r="Q80">
        <f t="shared" si="1"/>
        <v>70</v>
      </c>
    </row>
    <row r="81" spans="1:17" ht="15">
      <c r="A81" s="86" t="s">
        <v>100</v>
      </c>
      <c r="B81">
        <v>6405</v>
      </c>
      <c r="C81" s="5">
        <f>SUM('IS 01 Headquarters:IS 95 Project to Inspire'!C81)</f>
        <v>0</v>
      </c>
      <c r="D81" s="5">
        <f>SUM('IS 01 Headquarters:IS 95 Project to Inspire'!D81)</f>
        <v>0</v>
      </c>
      <c r="E81" s="5">
        <f>SUM('IS 01 Headquarters:IS 95 Project to Inspire'!E81)</f>
        <v>0</v>
      </c>
      <c r="F81" s="5">
        <f>SUM('IS 01 Headquarters:IS 95 Project to Inspire'!F81)</f>
        <v>0</v>
      </c>
      <c r="G81" s="5">
        <f>SUM('IS 01 Headquarters:IS 95 Project to Inspire'!G81)</f>
        <v>0</v>
      </c>
      <c r="H81" s="5">
        <f>SUM('IS 01 Headquarters:IS 95 Project to Inspire'!H81)</f>
        <v>0</v>
      </c>
      <c r="I81" s="5">
        <f>SUM('IS 01 Headquarters:IS 95 Project to Inspire'!I81)</f>
        <v>0</v>
      </c>
      <c r="J81" s="5">
        <f>SUM('IS 01 Headquarters:IS 95 Project to Inspire'!J81)</f>
        <v>0</v>
      </c>
      <c r="K81" s="5">
        <f>SUM('IS 01 Headquarters:IS 95 Project to Inspire'!K81)</f>
        <v>0</v>
      </c>
      <c r="L81" s="5">
        <f>SUM('IS 01 Headquarters:IS 95 Project to Inspire'!L81)</f>
        <v>0</v>
      </c>
      <c r="M81" s="5">
        <f>SUM('IS 01 Headquarters:IS 95 Project to Inspire'!M81)</f>
        <v>0</v>
      </c>
      <c r="N81" s="5">
        <f>SUM('IS 01 Headquarters:IS 95 Project to Inspire'!N81)</f>
        <v>1200</v>
      </c>
      <c r="O81" s="197">
        <f>SUM('IS 01 Headquarters:IS 95 Project to Inspire'!O81)</f>
        <v>1200</v>
      </c>
      <c r="P81" s="17">
        <f>SUM('IS 01 Headquarters:IS 95 Project to Inspire'!P81)</f>
        <v>0</v>
      </c>
      <c r="Q81">
        <f t="shared" si="1"/>
        <v>71</v>
      </c>
    </row>
    <row r="82" spans="1:17" ht="15">
      <c r="A82" s="86" t="s">
        <v>61</v>
      </c>
      <c r="B82">
        <v>6410</v>
      </c>
      <c r="C82" s="5">
        <f>SUM('IS 01 Headquarters:IS 95 Project to Inspire'!C82)</f>
        <v>36.66666666666667</v>
      </c>
      <c r="D82" s="5">
        <f>SUM('IS 01 Headquarters:IS 95 Project to Inspire'!D82)</f>
        <v>36.66666666666667</v>
      </c>
      <c r="E82" s="5">
        <f>SUM('IS 01 Headquarters:IS 95 Project to Inspire'!E82)</f>
        <v>36.66666666666667</v>
      </c>
      <c r="F82" s="5">
        <f>SUM('IS 01 Headquarters:IS 95 Project to Inspire'!F82)</f>
        <v>36.66666666666667</v>
      </c>
      <c r="G82" s="5">
        <f>SUM('IS 01 Headquarters:IS 95 Project to Inspire'!G82)</f>
        <v>36.66666666666667</v>
      </c>
      <c r="H82" s="5">
        <f>SUM('IS 01 Headquarters:IS 95 Project to Inspire'!H82)</f>
        <v>36.66666666666667</v>
      </c>
      <c r="I82" s="5">
        <f>SUM('IS 01 Headquarters:IS 95 Project to Inspire'!I82)</f>
        <v>36.66666666666667</v>
      </c>
      <c r="J82" s="5">
        <f>SUM('IS 01 Headquarters:IS 95 Project to Inspire'!J82)</f>
        <v>36.66666666666667</v>
      </c>
      <c r="K82" s="5">
        <f>SUM('IS 01 Headquarters:IS 95 Project to Inspire'!K82)</f>
        <v>36.66666666666667</v>
      </c>
      <c r="L82" s="5">
        <f>SUM('IS 01 Headquarters:IS 95 Project to Inspire'!L82)</f>
        <v>36.66666666666667</v>
      </c>
      <c r="M82" s="5">
        <f>SUM('IS 01 Headquarters:IS 95 Project to Inspire'!M82)</f>
        <v>36.66666666666667</v>
      </c>
      <c r="N82" s="5">
        <f>SUM('IS 01 Headquarters:IS 95 Project to Inspire'!N82)</f>
        <v>36.66666666666667</v>
      </c>
      <c r="O82" s="197">
        <f>SUM('IS 01 Headquarters:IS 95 Project to Inspire'!O82)</f>
        <v>440</v>
      </c>
      <c r="P82" s="17">
        <f>SUM('IS 01 Headquarters:IS 95 Project to Inspire'!P82)</f>
        <v>862.28</v>
      </c>
      <c r="Q82">
        <f t="shared" si="1"/>
        <v>72</v>
      </c>
    </row>
    <row r="83" spans="1:17" ht="15">
      <c r="A83" s="86" t="s">
        <v>62</v>
      </c>
      <c r="B83">
        <v>6430</v>
      </c>
      <c r="C83" s="5">
        <f>SUM('IS 01 Headquarters:IS 95 Project to Inspire'!C83)</f>
        <v>290</v>
      </c>
      <c r="D83" s="5">
        <f>SUM('IS 01 Headquarters:IS 95 Project to Inspire'!D83)</f>
        <v>290</v>
      </c>
      <c r="E83" s="5">
        <f>SUM('IS 01 Headquarters:IS 95 Project to Inspire'!E83)</f>
        <v>290</v>
      </c>
      <c r="F83" s="5">
        <f>SUM('IS 01 Headquarters:IS 95 Project to Inspire'!F83)</f>
        <v>290</v>
      </c>
      <c r="G83" s="5">
        <f>SUM('IS 01 Headquarters:IS 95 Project to Inspire'!G83)</f>
        <v>350</v>
      </c>
      <c r="H83" s="5">
        <f>SUM('IS 01 Headquarters:IS 95 Project to Inspire'!H83)</f>
        <v>290</v>
      </c>
      <c r="I83" s="5">
        <f>SUM('IS 01 Headquarters:IS 95 Project to Inspire'!I83)</f>
        <v>350</v>
      </c>
      <c r="J83" s="5">
        <f>SUM('IS 01 Headquarters:IS 95 Project to Inspire'!J83)</f>
        <v>290</v>
      </c>
      <c r="K83" s="5">
        <f>SUM('IS 01 Headquarters:IS 95 Project to Inspire'!K83)</f>
        <v>290</v>
      </c>
      <c r="L83" s="5">
        <f>SUM('IS 01 Headquarters:IS 95 Project to Inspire'!L83)</f>
        <v>11290</v>
      </c>
      <c r="M83" s="5">
        <f>SUM('IS 01 Headquarters:IS 95 Project to Inspire'!M83)</f>
        <v>550</v>
      </c>
      <c r="N83" s="5">
        <f>SUM('IS 01 Headquarters:IS 95 Project to Inspire'!N83)</f>
        <v>290</v>
      </c>
      <c r="O83" s="197">
        <f>SUM('IS 01 Headquarters:IS 95 Project to Inspire'!O83)</f>
        <v>14860</v>
      </c>
      <c r="P83" s="17">
        <f>SUM('IS 01 Headquarters:IS 95 Project to Inspire'!P83)</f>
        <v>14649.009999999998</v>
      </c>
      <c r="Q83">
        <f t="shared" si="1"/>
        <v>73</v>
      </c>
    </row>
    <row r="84" spans="1:17" ht="15">
      <c r="A84" s="86" t="s">
        <v>63</v>
      </c>
      <c r="B84">
        <v>6440</v>
      </c>
      <c r="C84" s="5">
        <f>SUM('IS 01 Headquarters:IS 95 Project to Inspire'!C84)</f>
        <v>2345</v>
      </c>
      <c r="D84" s="5">
        <f>SUM('IS 01 Headquarters:IS 95 Project to Inspire'!D84)</f>
        <v>2345</v>
      </c>
      <c r="E84" s="5">
        <f>SUM('IS 01 Headquarters:IS 95 Project to Inspire'!E84)</f>
        <v>2345</v>
      </c>
      <c r="F84" s="5">
        <f>SUM('IS 01 Headquarters:IS 95 Project to Inspire'!F84)</f>
        <v>2345</v>
      </c>
      <c r="G84" s="5">
        <f>SUM('IS 01 Headquarters:IS 95 Project to Inspire'!G84)</f>
        <v>2345</v>
      </c>
      <c r="H84" s="5">
        <f>SUM('IS 01 Headquarters:IS 95 Project to Inspire'!H84)</f>
        <v>2345</v>
      </c>
      <c r="I84" s="5">
        <f>SUM('IS 01 Headquarters:IS 95 Project to Inspire'!I84)</f>
        <v>2345</v>
      </c>
      <c r="J84" s="5">
        <f>SUM('IS 01 Headquarters:IS 95 Project to Inspire'!J84)</f>
        <v>2345</v>
      </c>
      <c r="K84" s="5">
        <f>SUM('IS 01 Headquarters:IS 95 Project to Inspire'!K84)</f>
        <v>2345</v>
      </c>
      <c r="L84" s="5">
        <f>SUM('IS 01 Headquarters:IS 95 Project to Inspire'!L84)</f>
        <v>42345</v>
      </c>
      <c r="M84" s="5">
        <f>SUM('IS 01 Headquarters:IS 95 Project to Inspire'!M84)</f>
        <v>2345</v>
      </c>
      <c r="N84" s="5">
        <f>SUM('IS 01 Headquarters:IS 95 Project to Inspire'!N84)</f>
        <v>2345</v>
      </c>
      <c r="O84" s="197">
        <f>SUM('IS 01 Headquarters:IS 95 Project to Inspire'!O84)</f>
        <v>68140</v>
      </c>
      <c r="P84" s="17">
        <f>SUM('IS 01 Headquarters:IS 95 Project to Inspire'!P84)</f>
        <v>56978.78</v>
      </c>
      <c r="Q84">
        <f t="shared" si="1"/>
        <v>74</v>
      </c>
    </row>
    <row r="85" spans="1:17" ht="15">
      <c r="A85" s="86" t="s">
        <v>64</v>
      </c>
      <c r="B85">
        <v>6450</v>
      </c>
      <c r="C85" s="5">
        <f>SUM('IS 01 Headquarters:IS 95 Project to Inspire'!C85)</f>
        <v>29</v>
      </c>
      <c r="D85" s="5">
        <f>SUM('IS 01 Headquarters:IS 95 Project to Inspire'!D85)</f>
        <v>29</v>
      </c>
      <c r="E85" s="5">
        <f>SUM('IS 01 Headquarters:IS 95 Project to Inspire'!E85)</f>
        <v>29</v>
      </c>
      <c r="F85" s="5">
        <f>SUM('IS 01 Headquarters:IS 95 Project to Inspire'!F85)</f>
        <v>29</v>
      </c>
      <c r="G85" s="5">
        <f>SUM('IS 01 Headquarters:IS 95 Project to Inspire'!G85)</f>
        <v>2332.35</v>
      </c>
      <c r="H85" s="5">
        <f>SUM('IS 01 Headquarters:IS 95 Project to Inspire'!H85)</f>
        <v>29</v>
      </c>
      <c r="I85" s="5">
        <f>SUM('IS 01 Headquarters:IS 95 Project to Inspire'!I85)</f>
        <v>2029</v>
      </c>
      <c r="J85" s="5">
        <f>SUM('IS 01 Headquarters:IS 95 Project to Inspire'!J85)</f>
        <v>3179</v>
      </c>
      <c r="K85" s="5">
        <f>SUM('IS 01 Headquarters:IS 95 Project to Inspire'!K85)</f>
        <v>29</v>
      </c>
      <c r="L85" s="5">
        <f>SUM('IS 01 Headquarters:IS 95 Project to Inspire'!L85)</f>
        <v>29</v>
      </c>
      <c r="M85" s="5">
        <f>SUM('IS 01 Headquarters:IS 95 Project to Inspire'!M85)</f>
        <v>9009.12</v>
      </c>
      <c r="N85" s="5">
        <f>SUM('IS 01 Headquarters:IS 95 Project to Inspire'!N85)</f>
        <v>29</v>
      </c>
      <c r="O85" s="197">
        <f>SUM('IS 01 Headquarters:IS 95 Project to Inspire'!O85)</f>
        <v>16781.47</v>
      </c>
      <c r="P85" s="17">
        <f>SUM('IS 01 Headquarters:IS 95 Project to Inspire'!P85)</f>
        <v>120078.15999999999</v>
      </c>
      <c r="Q85">
        <f t="shared" si="1"/>
        <v>75</v>
      </c>
    </row>
    <row r="86" spans="1:17" ht="15">
      <c r="A86" s="86" t="s">
        <v>126</v>
      </c>
      <c r="B86">
        <v>6501</v>
      </c>
      <c r="C86" s="5">
        <f>SUM('IS 01 Headquarters:IS 95 Project to Inspire'!C86)</f>
        <v>2203.6666666666665</v>
      </c>
      <c r="D86" s="5">
        <f>SUM('IS 01 Headquarters:IS 95 Project to Inspire'!D86)</f>
        <v>2203.6666666666665</v>
      </c>
      <c r="E86" s="5">
        <f>SUM('IS 01 Headquarters:IS 95 Project to Inspire'!E86)</f>
        <v>2203.6666666666665</v>
      </c>
      <c r="F86" s="5">
        <f>SUM('IS 01 Headquarters:IS 95 Project to Inspire'!F86)</f>
        <v>2203.6666666666665</v>
      </c>
      <c r="G86" s="5">
        <f>SUM('IS 01 Headquarters:IS 95 Project to Inspire'!G86)</f>
        <v>2203.6666666666665</v>
      </c>
      <c r="H86" s="5">
        <f>SUM('IS 01 Headquarters:IS 95 Project to Inspire'!H86)</f>
        <v>2203.6666666666665</v>
      </c>
      <c r="I86" s="5">
        <f>SUM('IS 01 Headquarters:IS 95 Project to Inspire'!I86)</f>
        <v>2203.6666666666665</v>
      </c>
      <c r="J86" s="5">
        <f>SUM('IS 01 Headquarters:IS 95 Project to Inspire'!J86)</f>
        <v>2203.6666666666665</v>
      </c>
      <c r="K86" s="5">
        <f>SUM('IS 01 Headquarters:IS 95 Project to Inspire'!K86)</f>
        <v>2203.6666666666665</v>
      </c>
      <c r="L86" s="5">
        <f>SUM('IS 01 Headquarters:IS 95 Project to Inspire'!L86)</f>
        <v>2203.6666666666665</v>
      </c>
      <c r="M86" s="5">
        <f>SUM('IS 01 Headquarters:IS 95 Project to Inspire'!M86)</f>
        <v>2203.6666666666665</v>
      </c>
      <c r="N86" s="5">
        <f>SUM('IS 01 Headquarters:IS 95 Project to Inspire'!N86)</f>
        <v>2203.6666666666665</v>
      </c>
      <c r="O86" s="197">
        <f>SUM('IS 01 Headquarters:IS 95 Project to Inspire'!O86)</f>
        <v>26444.000000000004</v>
      </c>
      <c r="P86" s="17">
        <f>SUM('IS 01 Headquarters:IS 95 Project to Inspire'!P86)</f>
        <v>26444.94</v>
      </c>
      <c r="Q86">
        <f t="shared" si="1"/>
        <v>76</v>
      </c>
    </row>
    <row r="87" spans="1:17" ht="15">
      <c r="A87" s="86" t="s">
        <v>65</v>
      </c>
      <c r="B87">
        <v>6600</v>
      </c>
      <c r="C87" s="5">
        <f>SUM('IS 01 Headquarters:IS 95 Project to Inspire'!C87)</f>
        <v>476</v>
      </c>
      <c r="D87" s="5">
        <f>SUM('IS 01 Headquarters:IS 95 Project to Inspire'!D87)</f>
        <v>476</v>
      </c>
      <c r="E87" s="5">
        <f>SUM('IS 01 Headquarters:IS 95 Project to Inspire'!E87)</f>
        <v>476</v>
      </c>
      <c r="F87" s="5">
        <f>SUM('IS 01 Headquarters:IS 95 Project to Inspire'!F87)</f>
        <v>476</v>
      </c>
      <c r="G87" s="5">
        <f>SUM('IS 01 Headquarters:IS 95 Project to Inspire'!G87)</f>
        <v>476</v>
      </c>
      <c r="H87" s="5">
        <f>SUM('IS 01 Headquarters:IS 95 Project to Inspire'!H87)</f>
        <v>476</v>
      </c>
      <c r="I87" s="5">
        <f>SUM('IS 01 Headquarters:IS 95 Project to Inspire'!I87)</f>
        <v>476</v>
      </c>
      <c r="J87" s="5">
        <f>SUM('IS 01 Headquarters:IS 95 Project to Inspire'!J87)</f>
        <v>476</v>
      </c>
      <c r="K87" s="5">
        <f>SUM('IS 01 Headquarters:IS 95 Project to Inspire'!K87)</f>
        <v>476</v>
      </c>
      <c r="L87" s="5">
        <f>SUM('IS 01 Headquarters:IS 95 Project to Inspire'!L87)</f>
        <v>476</v>
      </c>
      <c r="M87" s="5">
        <f>SUM('IS 01 Headquarters:IS 95 Project to Inspire'!M87)</f>
        <v>476</v>
      </c>
      <c r="N87" s="5">
        <f>SUM('IS 01 Headquarters:IS 95 Project to Inspire'!N87)</f>
        <v>484</v>
      </c>
      <c r="O87" s="197">
        <f>SUM('IS 01 Headquarters:IS 95 Project to Inspire'!O87)</f>
        <v>5720</v>
      </c>
      <c r="P87" s="17">
        <f>SUM('IS 01 Headquarters:IS 95 Project to Inspire'!P87)</f>
        <v>1856</v>
      </c>
      <c r="Q87">
        <f t="shared" si="1"/>
        <v>77</v>
      </c>
    </row>
    <row r="88" spans="1:17" ht="15">
      <c r="A88" s="86" t="s">
        <v>66</v>
      </c>
      <c r="B88">
        <v>6610</v>
      </c>
      <c r="C88" s="5">
        <f>SUM('IS 01 Headquarters:IS 95 Project to Inspire'!C88)</f>
        <v>245</v>
      </c>
      <c r="D88" s="5">
        <f>SUM('IS 01 Headquarters:IS 95 Project to Inspire'!D88)</f>
        <v>245</v>
      </c>
      <c r="E88" s="5">
        <f>SUM('IS 01 Headquarters:IS 95 Project to Inspire'!E88)</f>
        <v>245</v>
      </c>
      <c r="F88" s="5">
        <f>SUM('IS 01 Headquarters:IS 95 Project to Inspire'!F88)</f>
        <v>245</v>
      </c>
      <c r="G88" s="5">
        <f>SUM('IS 01 Headquarters:IS 95 Project to Inspire'!G88)</f>
        <v>245</v>
      </c>
      <c r="H88" s="5">
        <f>SUM('IS 01 Headquarters:IS 95 Project to Inspire'!H88)</f>
        <v>245</v>
      </c>
      <c r="I88" s="5">
        <f>SUM('IS 01 Headquarters:IS 95 Project to Inspire'!I88)</f>
        <v>245</v>
      </c>
      <c r="J88" s="5">
        <f>SUM('IS 01 Headquarters:IS 95 Project to Inspire'!J88)</f>
        <v>245</v>
      </c>
      <c r="K88" s="5">
        <f>SUM('IS 01 Headquarters:IS 95 Project to Inspire'!K88)</f>
        <v>245</v>
      </c>
      <c r="L88" s="5">
        <f>SUM('IS 01 Headquarters:IS 95 Project to Inspire'!L88)</f>
        <v>245</v>
      </c>
      <c r="M88" s="5">
        <f>SUM('IS 01 Headquarters:IS 95 Project to Inspire'!M88)</f>
        <v>245</v>
      </c>
      <c r="N88" s="5">
        <f>SUM('IS 01 Headquarters:IS 95 Project to Inspire'!N88)</f>
        <v>245</v>
      </c>
      <c r="O88" s="197">
        <f>SUM('IS 01 Headquarters:IS 95 Project to Inspire'!O88)</f>
        <v>2940</v>
      </c>
      <c r="P88" s="17">
        <f>SUM('IS 01 Headquarters:IS 95 Project to Inspire'!P88)</f>
        <v>2905.4</v>
      </c>
      <c r="Q88">
        <f t="shared" si="1"/>
        <v>78</v>
      </c>
    </row>
    <row r="89" spans="1:17" ht="15">
      <c r="A89" s="86" t="s">
        <v>67</v>
      </c>
      <c r="B89">
        <v>6700</v>
      </c>
      <c r="C89" s="5">
        <f>SUM('IS 01 Headquarters:IS 95 Project to Inspire'!C89)</f>
        <v>0</v>
      </c>
      <c r="D89" s="5">
        <f>SUM('IS 01 Headquarters:IS 95 Project to Inspire'!D89)</f>
        <v>9100</v>
      </c>
      <c r="E89" s="5">
        <f>SUM('IS 01 Headquarters:IS 95 Project to Inspire'!E89)</f>
        <v>0</v>
      </c>
      <c r="F89" s="5">
        <f>SUM('IS 01 Headquarters:IS 95 Project to Inspire'!F89)</f>
        <v>14000</v>
      </c>
      <c r="G89" s="5">
        <f>SUM('IS 01 Headquarters:IS 95 Project to Inspire'!G89)</f>
        <v>0</v>
      </c>
      <c r="H89" s="5">
        <f>SUM('IS 01 Headquarters:IS 95 Project to Inspire'!H89)</f>
        <v>0</v>
      </c>
      <c r="I89" s="5">
        <f>SUM('IS 01 Headquarters:IS 95 Project to Inspire'!I89)</f>
        <v>0</v>
      </c>
      <c r="J89" s="5">
        <f>SUM('IS 01 Headquarters:IS 95 Project to Inspire'!J89)</f>
        <v>0</v>
      </c>
      <c r="K89" s="5">
        <f>SUM('IS 01 Headquarters:IS 95 Project to Inspire'!K89)</f>
        <v>54000</v>
      </c>
      <c r="L89" s="5">
        <f>SUM('IS 01 Headquarters:IS 95 Project to Inspire'!L89)</f>
        <v>20000</v>
      </c>
      <c r="M89" s="5">
        <f>SUM('IS 01 Headquarters:IS 95 Project to Inspire'!M89)</f>
        <v>24000</v>
      </c>
      <c r="N89" s="5">
        <f>SUM('IS 01 Headquarters:IS 95 Project to Inspire'!N89)</f>
        <v>0</v>
      </c>
      <c r="O89" s="197">
        <f>SUM('IS 01 Headquarters:IS 95 Project to Inspire'!O89)</f>
        <v>121100</v>
      </c>
      <c r="P89" s="17">
        <f>SUM('IS 01 Headquarters:IS 95 Project to Inspire'!P89)</f>
        <v>6750</v>
      </c>
      <c r="Q89">
        <f t="shared" si="1"/>
        <v>79</v>
      </c>
    </row>
    <row r="90" spans="1:17" ht="15">
      <c r="A90" s="86" t="s">
        <v>68</v>
      </c>
      <c r="B90">
        <v>6710</v>
      </c>
      <c r="C90" s="5">
        <f>SUM('IS 01 Headquarters:IS 95 Project to Inspire'!C90)</f>
        <v>0</v>
      </c>
      <c r="D90" s="5">
        <f>SUM('IS 01 Headquarters:IS 95 Project to Inspire'!D90)</f>
        <v>0</v>
      </c>
      <c r="E90" s="5">
        <f>SUM('IS 01 Headquarters:IS 95 Project to Inspire'!E90)</f>
        <v>0</v>
      </c>
      <c r="F90" s="5">
        <f>SUM('IS 01 Headquarters:IS 95 Project to Inspire'!F90)</f>
        <v>0</v>
      </c>
      <c r="G90" s="5">
        <f>SUM('IS 01 Headquarters:IS 95 Project to Inspire'!G90)</f>
        <v>300</v>
      </c>
      <c r="H90" s="5">
        <f>SUM('IS 01 Headquarters:IS 95 Project to Inspire'!H90)</f>
        <v>0</v>
      </c>
      <c r="I90" s="5">
        <f>SUM('IS 01 Headquarters:IS 95 Project to Inspire'!I90)</f>
        <v>300</v>
      </c>
      <c r="J90" s="5">
        <f>SUM('IS 01 Headquarters:IS 95 Project to Inspire'!J90)</f>
        <v>300</v>
      </c>
      <c r="K90" s="5">
        <f>SUM('IS 01 Headquarters:IS 95 Project to Inspire'!K90)</f>
        <v>0</v>
      </c>
      <c r="L90" s="5">
        <f>SUM('IS 01 Headquarters:IS 95 Project to Inspire'!L90)</f>
        <v>0</v>
      </c>
      <c r="M90" s="5">
        <f>SUM('IS 01 Headquarters:IS 95 Project to Inspire'!M90)</f>
        <v>0</v>
      </c>
      <c r="N90" s="5">
        <f>SUM('IS 01 Headquarters:IS 95 Project to Inspire'!N90)</f>
        <v>0</v>
      </c>
      <c r="O90" s="197">
        <f>SUM('IS 01 Headquarters:IS 95 Project to Inspire'!O90)</f>
        <v>900</v>
      </c>
      <c r="P90" s="17">
        <f>SUM('IS 01 Headquarters:IS 95 Project to Inspire'!P90)</f>
        <v>446.78</v>
      </c>
      <c r="Q90">
        <f t="shared" si="1"/>
        <v>80</v>
      </c>
    </row>
    <row r="91" spans="1:17" ht="15">
      <c r="A91" s="86" t="s">
        <v>124</v>
      </c>
      <c r="B91">
        <v>6720</v>
      </c>
      <c r="C91" s="5">
        <f>SUM('IS 01 Headquarters:IS 95 Project to Inspire'!C91)</f>
        <v>0</v>
      </c>
      <c r="D91" s="5">
        <f>SUM('IS 01 Headquarters:IS 95 Project to Inspire'!D91)</f>
        <v>0</v>
      </c>
      <c r="E91" s="5">
        <f>SUM('IS 01 Headquarters:IS 95 Project to Inspire'!E91)</f>
        <v>0</v>
      </c>
      <c r="F91" s="5">
        <f>SUM('IS 01 Headquarters:IS 95 Project to Inspire'!F91)</f>
        <v>0</v>
      </c>
      <c r="G91" s="5">
        <f>SUM('IS 01 Headquarters:IS 95 Project to Inspire'!G91)</f>
        <v>0</v>
      </c>
      <c r="H91" s="5">
        <f>SUM('IS 01 Headquarters:IS 95 Project to Inspire'!H91)</f>
        <v>0</v>
      </c>
      <c r="I91" s="5">
        <f>SUM('IS 01 Headquarters:IS 95 Project to Inspire'!I91)</f>
        <v>0</v>
      </c>
      <c r="J91" s="5">
        <f>SUM('IS 01 Headquarters:IS 95 Project to Inspire'!J91)</f>
        <v>0</v>
      </c>
      <c r="K91" s="5">
        <f>SUM('IS 01 Headquarters:IS 95 Project to Inspire'!K91)</f>
        <v>0</v>
      </c>
      <c r="L91" s="5">
        <f>SUM('IS 01 Headquarters:IS 95 Project to Inspire'!L91)</f>
        <v>0</v>
      </c>
      <c r="M91" s="5">
        <f>SUM('IS 01 Headquarters:IS 95 Project to Inspire'!M91)</f>
        <v>0</v>
      </c>
      <c r="N91" s="5">
        <f>SUM('IS 01 Headquarters:IS 95 Project to Inspire'!N91)</f>
        <v>8900</v>
      </c>
      <c r="O91" s="197">
        <f>SUM('IS 01 Headquarters:IS 95 Project to Inspire'!O91)</f>
        <v>8900</v>
      </c>
      <c r="P91" s="17">
        <f>SUM('IS 01 Headquarters:IS 95 Project to Inspire'!P91)</f>
        <v>8900</v>
      </c>
      <c r="Q91">
        <f t="shared" si="1"/>
        <v>81</v>
      </c>
    </row>
    <row r="92" spans="1:17" ht="15">
      <c r="A92" s="86" t="s">
        <v>69</v>
      </c>
      <c r="B92">
        <v>6730</v>
      </c>
      <c r="C92" s="5">
        <f>SUM('IS 01 Headquarters:IS 95 Project to Inspire'!C92)</f>
        <v>76.66666666666667</v>
      </c>
      <c r="D92" s="5">
        <f>SUM('IS 01 Headquarters:IS 95 Project to Inspire'!D92)</f>
        <v>76.66666666666667</v>
      </c>
      <c r="E92" s="5">
        <f>SUM('IS 01 Headquarters:IS 95 Project to Inspire'!E92)</f>
        <v>76.66666666666667</v>
      </c>
      <c r="F92" s="5">
        <f>SUM('IS 01 Headquarters:IS 95 Project to Inspire'!F92)</f>
        <v>76.66666666666667</v>
      </c>
      <c r="G92" s="5">
        <f>SUM('IS 01 Headquarters:IS 95 Project to Inspire'!G92)</f>
        <v>76.66666666666667</v>
      </c>
      <c r="H92" s="5">
        <f>SUM('IS 01 Headquarters:IS 95 Project to Inspire'!H92)</f>
        <v>76.66666666666667</v>
      </c>
      <c r="I92" s="5">
        <f>SUM('IS 01 Headquarters:IS 95 Project to Inspire'!I92)</f>
        <v>10076.666666666666</v>
      </c>
      <c r="J92" s="5">
        <f>SUM('IS 01 Headquarters:IS 95 Project to Inspire'!J92)</f>
        <v>76.66666666666667</v>
      </c>
      <c r="K92" s="5">
        <f>SUM('IS 01 Headquarters:IS 95 Project to Inspire'!K92)</f>
        <v>76.66666666666667</v>
      </c>
      <c r="L92" s="5">
        <f>SUM('IS 01 Headquarters:IS 95 Project to Inspire'!L92)</f>
        <v>76.66666666666667</v>
      </c>
      <c r="M92" s="5">
        <f>SUM('IS 01 Headquarters:IS 95 Project to Inspire'!M92)</f>
        <v>76.66666666666667</v>
      </c>
      <c r="N92" s="5">
        <f>SUM('IS 01 Headquarters:IS 95 Project to Inspire'!N92)</f>
        <v>5076.666666666667</v>
      </c>
      <c r="O92" s="197">
        <f>SUM('IS 01 Headquarters:IS 95 Project to Inspire'!O92)</f>
        <v>15920</v>
      </c>
      <c r="P92" s="17">
        <f>SUM('IS 01 Headquarters:IS 95 Project to Inspire'!P92)</f>
        <v>11920</v>
      </c>
      <c r="Q92">
        <f t="shared" si="1"/>
        <v>82</v>
      </c>
    </row>
    <row r="93" spans="1:17" ht="15">
      <c r="A93" s="86" t="s">
        <v>70</v>
      </c>
      <c r="B93">
        <v>6740</v>
      </c>
      <c r="C93" s="5">
        <f>SUM('IS 01 Headquarters:IS 95 Project to Inspire'!C93)</f>
        <v>100</v>
      </c>
      <c r="D93" s="5">
        <f>SUM('IS 01 Headquarters:IS 95 Project to Inspire'!D93)</f>
        <v>100</v>
      </c>
      <c r="E93" s="5">
        <f>SUM('IS 01 Headquarters:IS 95 Project to Inspire'!E93)</f>
        <v>100</v>
      </c>
      <c r="F93" s="5">
        <f>SUM('IS 01 Headquarters:IS 95 Project to Inspire'!F93)</f>
        <v>100</v>
      </c>
      <c r="G93" s="5">
        <f>SUM('IS 01 Headquarters:IS 95 Project to Inspire'!G93)</f>
        <v>100</v>
      </c>
      <c r="H93" s="5">
        <f>SUM('IS 01 Headquarters:IS 95 Project to Inspire'!H93)</f>
        <v>100</v>
      </c>
      <c r="I93" s="5">
        <f>SUM('IS 01 Headquarters:IS 95 Project to Inspire'!I93)</f>
        <v>100</v>
      </c>
      <c r="J93" s="5">
        <f>SUM('IS 01 Headquarters:IS 95 Project to Inspire'!J93)</f>
        <v>100</v>
      </c>
      <c r="K93" s="5">
        <f>SUM('IS 01 Headquarters:IS 95 Project to Inspire'!K93)</f>
        <v>100</v>
      </c>
      <c r="L93" s="5">
        <f>SUM('IS 01 Headquarters:IS 95 Project to Inspire'!L93)</f>
        <v>100</v>
      </c>
      <c r="M93" s="5">
        <f>SUM('IS 01 Headquarters:IS 95 Project to Inspire'!M93)</f>
        <v>100</v>
      </c>
      <c r="N93" s="5">
        <f>SUM('IS 01 Headquarters:IS 95 Project to Inspire'!N93)</f>
        <v>100</v>
      </c>
      <c r="O93" s="197">
        <f>SUM('IS 01 Headquarters:IS 95 Project to Inspire'!O93)</f>
        <v>1200</v>
      </c>
      <c r="P93" s="17">
        <f>SUM('IS 01 Headquarters:IS 95 Project to Inspire'!P93)</f>
        <v>625</v>
      </c>
      <c r="Q93">
        <f t="shared" si="1"/>
        <v>83</v>
      </c>
    </row>
    <row r="94" spans="1:17" ht="15">
      <c r="A94" s="86" t="s">
        <v>71</v>
      </c>
      <c r="B94">
        <v>6800</v>
      </c>
      <c r="C94" s="5">
        <f>SUM('IS 01 Headquarters:IS 95 Project to Inspire'!C94)</f>
        <v>3950</v>
      </c>
      <c r="D94" s="5">
        <f>SUM('IS 01 Headquarters:IS 95 Project to Inspire'!D94)</f>
        <v>4550</v>
      </c>
      <c r="E94" s="5">
        <f>SUM('IS 01 Headquarters:IS 95 Project to Inspire'!E94)</f>
        <v>3950</v>
      </c>
      <c r="F94" s="5">
        <f>SUM('IS 01 Headquarters:IS 95 Project to Inspire'!F94)</f>
        <v>5950</v>
      </c>
      <c r="G94" s="5">
        <f>SUM('IS 01 Headquarters:IS 95 Project to Inspire'!G94)</f>
        <v>4950</v>
      </c>
      <c r="H94" s="5">
        <f>SUM('IS 01 Headquarters:IS 95 Project to Inspire'!H94)</f>
        <v>3950</v>
      </c>
      <c r="I94" s="5">
        <f>SUM('IS 01 Headquarters:IS 95 Project to Inspire'!I94)</f>
        <v>5950</v>
      </c>
      <c r="J94" s="5">
        <f>SUM('IS 01 Headquarters:IS 95 Project to Inspire'!J94)</f>
        <v>6950</v>
      </c>
      <c r="K94" s="5">
        <f>SUM('IS 01 Headquarters:IS 95 Project to Inspire'!K94)</f>
        <v>9950</v>
      </c>
      <c r="L94" s="5">
        <f>SUM('IS 01 Headquarters:IS 95 Project to Inspire'!L94)</f>
        <v>14950</v>
      </c>
      <c r="M94" s="5">
        <f>SUM('IS 01 Headquarters:IS 95 Project to Inspire'!M94)</f>
        <v>5850</v>
      </c>
      <c r="N94" s="5">
        <f>SUM('IS 01 Headquarters:IS 95 Project to Inspire'!N94)</f>
        <v>3950</v>
      </c>
      <c r="O94" s="197">
        <f>SUM('IS 01 Headquarters:IS 95 Project to Inspire'!O94)</f>
        <v>74900</v>
      </c>
      <c r="P94" s="17">
        <f>SUM('IS 01 Headquarters:IS 95 Project to Inspire'!P94)</f>
        <v>51724.33</v>
      </c>
      <c r="Q94">
        <f t="shared" si="1"/>
        <v>84</v>
      </c>
    </row>
    <row r="95" spans="1:17" ht="15">
      <c r="A95" s="86" t="s">
        <v>72</v>
      </c>
      <c r="B95">
        <v>6810</v>
      </c>
      <c r="C95" s="5">
        <f>SUM('IS 01 Headquarters:IS 95 Project to Inspire'!C95)</f>
        <v>908.5833333333333</v>
      </c>
      <c r="D95" s="5">
        <f>SUM('IS 01 Headquarters:IS 95 Project to Inspire'!D95)</f>
        <v>908.5833333333333</v>
      </c>
      <c r="E95" s="5">
        <f>SUM('IS 01 Headquarters:IS 95 Project to Inspire'!E95)</f>
        <v>908.5833333333333</v>
      </c>
      <c r="F95" s="5">
        <f>SUM('IS 01 Headquarters:IS 95 Project to Inspire'!F95)</f>
        <v>2908.5833333333335</v>
      </c>
      <c r="G95" s="5">
        <f>SUM('IS 01 Headquarters:IS 95 Project to Inspire'!G95)</f>
        <v>1508.5833333333333</v>
      </c>
      <c r="H95" s="5">
        <f>SUM('IS 01 Headquarters:IS 95 Project to Inspire'!H95)</f>
        <v>908.5833333333333</v>
      </c>
      <c r="I95" s="5">
        <f>SUM('IS 01 Headquarters:IS 95 Project to Inspire'!I95)</f>
        <v>1908.5833333333333</v>
      </c>
      <c r="J95" s="5">
        <f>SUM('IS 01 Headquarters:IS 95 Project to Inspire'!J95)</f>
        <v>1908.5833333333333</v>
      </c>
      <c r="K95" s="5">
        <f>SUM('IS 01 Headquarters:IS 95 Project to Inspire'!K95)</f>
        <v>908.5833333333333</v>
      </c>
      <c r="L95" s="5">
        <f>SUM('IS 01 Headquarters:IS 95 Project to Inspire'!L95)</f>
        <v>7408.583333333333</v>
      </c>
      <c r="M95" s="5">
        <f>SUM('IS 01 Headquarters:IS 95 Project to Inspire'!M95)</f>
        <v>1108.5833333333333</v>
      </c>
      <c r="N95" s="5">
        <f>SUM('IS 01 Headquarters:IS 95 Project to Inspire'!N95)</f>
        <v>908.5833333333333</v>
      </c>
      <c r="O95" s="197">
        <f>SUM('IS 01 Headquarters:IS 95 Project to Inspire'!O95)</f>
        <v>22203</v>
      </c>
      <c r="P95" s="17">
        <f>SUM('IS 01 Headquarters:IS 95 Project to Inspire'!P95)</f>
        <v>16959.53</v>
      </c>
      <c r="Q95">
        <f t="shared" si="1"/>
        <v>85</v>
      </c>
    </row>
    <row r="96" spans="1:17" ht="15">
      <c r="A96" s="86" t="s">
        <v>73</v>
      </c>
      <c r="B96">
        <v>6820</v>
      </c>
      <c r="C96" s="5">
        <f>SUM('IS 01 Headquarters:IS 95 Project to Inspire'!C96)</f>
        <v>0</v>
      </c>
      <c r="D96" s="5">
        <f>SUM('IS 01 Headquarters:IS 95 Project to Inspire'!D96)</f>
        <v>0</v>
      </c>
      <c r="E96" s="5">
        <f>SUM('IS 01 Headquarters:IS 95 Project to Inspire'!E96)</f>
        <v>0</v>
      </c>
      <c r="F96" s="5">
        <f>SUM('IS 01 Headquarters:IS 95 Project to Inspire'!F96)</f>
        <v>0</v>
      </c>
      <c r="G96" s="5">
        <f>SUM('IS 01 Headquarters:IS 95 Project to Inspire'!G96)</f>
        <v>0</v>
      </c>
      <c r="H96" s="5">
        <f>SUM('IS 01 Headquarters:IS 95 Project to Inspire'!H96)</f>
        <v>0</v>
      </c>
      <c r="I96" s="5">
        <f>SUM('IS 01 Headquarters:IS 95 Project to Inspire'!I96)</f>
        <v>0</v>
      </c>
      <c r="J96" s="5">
        <f>SUM('IS 01 Headquarters:IS 95 Project to Inspire'!J96)</f>
        <v>0</v>
      </c>
      <c r="K96" s="5">
        <f>SUM('IS 01 Headquarters:IS 95 Project to Inspire'!K96)</f>
        <v>0</v>
      </c>
      <c r="L96" s="5">
        <f>SUM('IS 01 Headquarters:IS 95 Project to Inspire'!L96)</f>
        <v>4000</v>
      </c>
      <c r="M96" s="5">
        <f>SUM('IS 01 Headquarters:IS 95 Project to Inspire'!M96)</f>
        <v>0</v>
      </c>
      <c r="N96" s="5">
        <f>SUM('IS 01 Headquarters:IS 95 Project to Inspire'!N96)</f>
        <v>0</v>
      </c>
      <c r="O96" s="197">
        <f>SUM('IS 01 Headquarters:IS 95 Project to Inspire'!O96)</f>
        <v>4000</v>
      </c>
      <c r="P96" s="17">
        <f>SUM('IS 01 Headquarters:IS 95 Project to Inspire'!P96)</f>
        <v>4245</v>
      </c>
      <c r="Q96">
        <f t="shared" si="1"/>
        <v>86</v>
      </c>
    </row>
    <row r="97" spans="1:17" ht="15">
      <c r="A97" s="86" t="s">
        <v>74</v>
      </c>
      <c r="B97">
        <v>6840</v>
      </c>
      <c r="C97" s="5">
        <f>SUM('IS 01 Headquarters:IS 95 Project to Inspire'!C97)</f>
        <v>166.66666666666666</v>
      </c>
      <c r="D97" s="5">
        <f>SUM('IS 01 Headquarters:IS 95 Project to Inspire'!D97)</f>
        <v>2416.6666666666665</v>
      </c>
      <c r="E97" s="5">
        <f>SUM('IS 01 Headquarters:IS 95 Project to Inspire'!E97)</f>
        <v>166.66666666666666</v>
      </c>
      <c r="F97" s="5">
        <f>SUM('IS 01 Headquarters:IS 95 Project to Inspire'!F97)</f>
        <v>10666.666666666666</v>
      </c>
      <c r="G97" s="5">
        <f>SUM('IS 01 Headquarters:IS 95 Project to Inspire'!G97)</f>
        <v>11970.166666666666</v>
      </c>
      <c r="H97" s="5">
        <f>SUM('IS 01 Headquarters:IS 95 Project to Inspire'!H97)</f>
        <v>166.66666666666666</v>
      </c>
      <c r="I97" s="5">
        <f>SUM('IS 01 Headquarters:IS 95 Project to Inspire'!I97)</f>
        <v>8007.466666666667</v>
      </c>
      <c r="J97" s="5">
        <f>SUM('IS 01 Headquarters:IS 95 Project to Inspire'!J97)</f>
        <v>5166.666666666667</v>
      </c>
      <c r="K97" s="5">
        <f>SUM('IS 01 Headquarters:IS 95 Project to Inspire'!K97)</f>
        <v>166.66666666666666</v>
      </c>
      <c r="L97" s="5">
        <f>SUM('IS 01 Headquarters:IS 95 Project to Inspire'!L97)</f>
        <v>141300.66666666666</v>
      </c>
      <c r="M97" s="5">
        <f>SUM('IS 01 Headquarters:IS 95 Project to Inspire'!M97)</f>
        <v>7851.786666666667</v>
      </c>
      <c r="N97" s="5">
        <f>SUM('IS 01 Headquarters:IS 95 Project to Inspire'!N97)</f>
        <v>166.66666666666666</v>
      </c>
      <c r="O97" s="197">
        <f>SUM('IS 01 Headquarters:IS 95 Project to Inspire'!O97)</f>
        <v>188213.41999999998</v>
      </c>
      <c r="P97" s="17">
        <f>SUM('IS 01 Headquarters:IS 95 Project to Inspire'!P97)</f>
        <v>228747.76</v>
      </c>
      <c r="Q97">
        <f t="shared" si="1"/>
        <v>87</v>
      </c>
    </row>
    <row r="98" spans="1:17" ht="15">
      <c r="A98" s="86" t="s">
        <v>75</v>
      </c>
      <c r="B98">
        <v>6850</v>
      </c>
      <c r="C98" s="5">
        <f>SUM('IS 01 Headquarters:IS 95 Project to Inspire'!C98)</f>
        <v>2243.3333333333335</v>
      </c>
      <c r="D98" s="5">
        <f>SUM('IS 01 Headquarters:IS 95 Project to Inspire'!D98)</f>
        <v>2243.3333333333335</v>
      </c>
      <c r="E98" s="5">
        <f>SUM('IS 01 Headquarters:IS 95 Project to Inspire'!E98)</f>
        <v>2243.3333333333335</v>
      </c>
      <c r="F98" s="5">
        <f>SUM('IS 01 Headquarters:IS 95 Project to Inspire'!F98)</f>
        <v>2243.3333333333335</v>
      </c>
      <c r="G98" s="5">
        <f>SUM('IS 01 Headquarters:IS 95 Project to Inspire'!G98)</f>
        <v>3128.4333333333334</v>
      </c>
      <c r="H98" s="5">
        <f>SUM('IS 01 Headquarters:IS 95 Project to Inspire'!H98)</f>
        <v>2243.3333333333335</v>
      </c>
      <c r="I98" s="5">
        <f>SUM('IS 01 Headquarters:IS 95 Project to Inspire'!I98)</f>
        <v>3183.3333333333335</v>
      </c>
      <c r="J98" s="5">
        <f>SUM('IS 01 Headquarters:IS 95 Project to Inspire'!J98)</f>
        <v>4003.9333333333334</v>
      </c>
      <c r="K98" s="5">
        <f>SUM('IS 01 Headquarters:IS 95 Project to Inspire'!K98)</f>
        <v>2243.3333333333335</v>
      </c>
      <c r="L98" s="5">
        <f>SUM('IS 01 Headquarters:IS 95 Project to Inspire'!L98)</f>
        <v>52243.333333333336</v>
      </c>
      <c r="M98" s="5">
        <f>SUM('IS 01 Headquarters:IS 95 Project to Inspire'!M98)</f>
        <v>3697.5333333333333</v>
      </c>
      <c r="N98" s="5">
        <f>SUM('IS 01 Headquarters:IS 95 Project to Inspire'!N98)</f>
        <v>2243.3333333333335</v>
      </c>
      <c r="O98" s="197">
        <f>SUM('IS 01 Headquarters:IS 95 Project to Inspire'!O98)</f>
        <v>81959.9</v>
      </c>
      <c r="P98" s="17">
        <f>SUM('IS 01 Headquarters:IS 95 Project to Inspire'!P98)</f>
        <v>80882.02</v>
      </c>
      <c r="Q98">
        <f t="shared" si="1"/>
        <v>88</v>
      </c>
    </row>
    <row r="99" spans="1:17" ht="15">
      <c r="A99" s="86" t="s">
        <v>76</v>
      </c>
      <c r="B99">
        <v>6860</v>
      </c>
      <c r="C99" s="5">
        <f>SUM('IS 01 Headquarters:IS 95 Project to Inspire'!C99)</f>
        <v>0</v>
      </c>
      <c r="D99" s="5">
        <f>SUM('IS 01 Headquarters:IS 95 Project to Inspire'!D99)</f>
        <v>0</v>
      </c>
      <c r="E99" s="5">
        <f>SUM('IS 01 Headquarters:IS 95 Project to Inspire'!E99)</f>
        <v>0</v>
      </c>
      <c r="F99" s="5">
        <f>SUM('IS 01 Headquarters:IS 95 Project to Inspire'!F99)</f>
        <v>0</v>
      </c>
      <c r="G99" s="5">
        <f>SUM('IS 01 Headquarters:IS 95 Project to Inspire'!G99)</f>
        <v>0</v>
      </c>
      <c r="H99" s="5">
        <f>SUM('IS 01 Headquarters:IS 95 Project to Inspire'!H99)</f>
        <v>0</v>
      </c>
      <c r="I99" s="5">
        <f>SUM('IS 01 Headquarters:IS 95 Project to Inspire'!I99)</f>
        <v>0</v>
      </c>
      <c r="J99" s="5">
        <f>SUM('IS 01 Headquarters:IS 95 Project to Inspire'!J99)</f>
        <v>0</v>
      </c>
      <c r="K99" s="5">
        <f>SUM('IS 01 Headquarters:IS 95 Project to Inspire'!K99)</f>
        <v>0</v>
      </c>
      <c r="L99" s="5">
        <f>SUM('IS 01 Headquarters:IS 95 Project to Inspire'!L99)</f>
        <v>0</v>
      </c>
      <c r="M99" s="5">
        <f>SUM('IS 01 Headquarters:IS 95 Project to Inspire'!M99)</f>
        <v>0</v>
      </c>
      <c r="N99" s="5">
        <f>SUM('IS 01 Headquarters:IS 95 Project to Inspire'!N99)</f>
        <v>0</v>
      </c>
      <c r="O99" s="197">
        <f>SUM('IS 01 Headquarters:IS 95 Project to Inspire'!O99)</f>
        <v>0</v>
      </c>
      <c r="P99" s="17">
        <f>SUM('IS 01 Headquarters:IS 95 Project to Inspire'!P99)</f>
        <v>0</v>
      </c>
      <c r="Q99">
        <f t="shared" si="1"/>
        <v>89</v>
      </c>
    </row>
    <row r="100" spans="1:17" ht="15">
      <c r="A100" s="86" t="s">
        <v>77</v>
      </c>
      <c r="B100">
        <v>6900</v>
      </c>
      <c r="C100" s="5">
        <f>SUM('IS 01 Headquarters:IS 95 Project to Inspire'!C100)</f>
        <v>1600</v>
      </c>
      <c r="D100" s="5">
        <f>SUM('IS 01 Headquarters:IS 95 Project to Inspire'!D100)</f>
        <v>1600</v>
      </c>
      <c r="E100" s="5">
        <f>SUM('IS 01 Headquarters:IS 95 Project to Inspire'!E100)</f>
        <v>1600</v>
      </c>
      <c r="F100" s="5">
        <f>SUM('IS 01 Headquarters:IS 95 Project to Inspire'!F100)</f>
        <v>1600</v>
      </c>
      <c r="G100" s="5">
        <f>SUM('IS 01 Headquarters:IS 95 Project to Inspire'!G100)</f>
        <v>1600</v>
      </c>
      <c r="H100" s="5">
        <f>SUM('IS 01 Headquarters:IS 95 Project to Inspire'!H100)</f>
        <v>1600</v>
      </c>
      <c r="I100" s="5">
        <f>SUM('IS 01 Headquarters:IS 95 Project to Inspire'!I100)</f>
        <v>1600</v>
      </c>
      <c r="J100" s="5">
        <f>SUM('IS 01 Headquarters:IS 95 Project to Inspire'!J100)</f>
        <v>1600</v>
      </c>
      <c r="K100" s="5">
        <f>SUM('IS 01 Headquarters:IS 95 Project to Inspire'!K100)</f>
        <v>1600</v>
      </c>
      <c r="L100" s="5">
        <f>SUM('IS 01 Headquarters:IS 95 Project to Inspire'!L100)</f>
        <v>1600</v>
      </c>
      <c r="M100" s="5">
        <f>SUM('IS 01 Headquarters:IS 95 Project to Inspire'!M100)</f>
        <v>1600</v>
      </c>
      <c r="N100" s="5">
        <f>SUM('IS 01 Headquarters:IS 95 Project to Inspire'!N100)</f>
        <v>1600</v>
      </c>
      <c r="O100" s="197">
        <f>SUM('IS 01 Headquarters:IS 95 Project to Inspire'!O100)</f>
        <v>19200</v>
      </c>
      <c r="P100" s="17">
        <f>SUM('IS 01 Headquarters:IS 95 Project to Inspire'!P100)</f>
        <v>14911</v>
      </c>
      <c r="Q100">
        <f t="shared" si="1"/>
        <v>90</v>
      </c>
    </row>
    <row r="101" spans="1:17" ht="15">
      <c r="A101" s="86" t="s">
        <v>78</v>
      </c>
      <c r="B101">
        <v>6910</v>
      </c>
      <c r="C101" s="5">
        <f>SUM('IS 01 Headquarters:IS 95 Project to Inspire'!C101)</f>
        <v>1910</v>
      </c>
      <c r="D101" s="5">
        <f>SUM('IS 01 Headquarters:IS 95 Project to Inspire'!D101)</f>
        <v>1910</v>
      </c>
      <c r="E101" s="5">
        <f>SUM('IS 01 Headquarters:IS 95 Project to Inspire'!E101)</f>
        <v>1910</v>
      </c>
      <c r="F101" s="5">
        <f>SUM('IS 01 Headquarters:IS 95 Project to Inspire'!F101)</f>
        <v>1910</v>
      </c>
      <c r="G101" s="5">
        <f>SUM('IS 01 Headquarters:IS 95 Project to Inspire'!G101)</f>
        <v>1910</v>
      </c>
      <c r="H101" s="5">
        <f>SUM('IS 01 Headquarters:IS 95 Project to Inspire'!H101)</f>
        <v>1910</v>
      </c>
      <c r="I101" s="5">
        <f>SUM('IS 01 Headquarters:IS 95 Project to Inspire'!I101)</f>
        <v>1910</v>
      </c>
      <c r="J101" s="5">
        <f>SUM('IS 01 Headquarters:IS 95 Project to Inspire'!J101)</f>
        <v>1910</v>
      </c>
      <c r="K101" s="5">
        <f>SUM('IS 01 Headquarters:IS 95 Project to Inspire'!K101)</f>
        <v>1910</v>
      </c>
      <c r="L101" s="5">
        <f>SUM('IS 01 Headquarters:IS 95 Project to Inspire'!L101)</f>
        <v>1910</v>
      </c>
      <c r="M101" s="5">
        <f>SUM('IS 01 Headquarters:IS 95 Project to Inspire'!M101)</f>
        <v>1910</v>
      </c>
      <c r="N101" s="5">
        <f>SUM('IS 01 Headquarters:IS 95 Project to Inspire'!N101)</f>
        <v>1910</v>
      </c>
      <c r="O101" s="197">
        <f>SUM('IS 01 Headquarters:IS 95 Project to Inspire'!O101)</f>
        <v>22920</v>
      </c>
      <c r="P101" s="17">
        <f>SUM('IS 01 Headquarters:IS 95 Project to Inspire'!P101)</f>
        <v>22098</v>
      </c>
      <c r="Q101">
        <f t="shared" si="1"/>
        <v>91</v>
      </c>
    </row>
    <row r="102" spans="1:17" ht="15">
      <c r="A102" s="86" t="s">
        <v>79</v>
      </c>
      <c r="B102">
        <v>6920</v>
      </c>
      <c r="C102" s="5">
        <f>SUM('IS 01 Headquarters:IS 95 Project to Inspire'!C102)</f>
        <v>225</v>
      </c>
      <c r="D102" s="5">
        <f>SUM('IS 01 Headquarters:IS 95 Project to Inspire'!D102)</f>
        <v>225</v>
      </c>
      <c r="E102" s="5">
        <f>SUM('IS 01 Headquarters:IS 95 Project to Inspire'!E102)</f>
        <v>225</v>
      </c>
      <c r="F102" s="5">
        <f>SUM('IS 01 Headquarters:IS 95 Project to Inspire'!F102)</f>
        <v>225</v>
      </c>
      <c r="G102" s="5">
        <f>SUM('IS 01 Headquarters:IS 95 Project to Inspire'!G102)</f>
        <v>225</v>
      </c>
      <c r="H102" s="5">
        <f>SUM('IS 01 Headquarters:IS 95 Project to Inspire'!H102)</f>
        <v>225</v>
      </c>
      <c r="I102" s="5">
        <f>SUM('IS 01 Headquarters:IS 95 Project to Inspire'!I102)</f>
        <v>225</v>
      </c>
      <c r="J102" s="5">
        <f>SUM('IS 01 Headquarters:IS 95 Project to Inspire'!J102)</f>
        <v>225</v>
      </c>
      <c r="K102" s="5">
        <f>SUM('IS 01 Headquarters:IS 95 Project to Inspire'!K102)</f>
        <v>225</v>
      </c>
      <c r="L102" s="5">
        <f>SUM('IS 01 Headquarters:IS 95 Project to Inspire'!L102)</f>
        <v>225</v>
      </c>
      <c r="M102" s="5">
        <f>SUM('IS 01 Headquarters:IS 95 Project to Inspire'!M102)</f>
        <v>225</v>
      </c>
      <c r="N102" s="5">
        <f>SUM('IS 01 Headquarters:IS 95 Project to Inspire'!N102)</f>
        <v>225</v>
      </c>
      <c r="O102" s="197">
        <f>SUM('IS 01 Headquarters:IS 95 Project to Inspire'!O102)</f>
        <v>2700</v>
      </c>
      <c r="P102" s="17">
        <f>SUM('IS 01 Headquarters:IS 95 Project to Inspire'!P102)</f>
        <v>2650</v>
      </c>
      <c r="Q102">
        <f t="shared" si="1"/>
        <v>92</v>
      </c>
    </row>
    <row r="103" spans="1:17" ht="15">
      <c r="A103" s="86" t="s">
        <v>101</v>
      </c>
      <c r="B103">
        <v>6921</v>
      </c>
      <c r="C103" s="5">
        <f>SUM('IS 01 Headquarters:IS 95 Project to Inspire'!C103)</f>
        <v>0</v>
      </c>
      <c r="D103" s="5">
        <f>SUM('IS 01 Headquarters:IS 95 Project to Inspire'!D103)</f>
        <v>0</v>
      </c>
      <c r="E103" s="5">
        <f>SUM('IS 01 Headquarters:IS 95 Project to Inspire'!E103)</f>
        <v>0</v>
      </c>
      <c r="F103" s="5">
        <f>SUM('IS 01 Headquarters:IS 95 Project to Inspire'!F103)</f>
        <v>0</v>
      </c>
      <c r="G103" s="5">
        <f>SUM('IS 01 Headquarters:IS 95 Project to Inspire'!G103)</f>
        <v>0</v>
      </c>
      <c r="H103" s="5">
        <f>SUM('IS 01 Headquarters:IS 95 Project to Inspire'!H103)</f>
        <v>0</v>
      </c>
      <c r="I103" s="5">
        <f>SUM('IS 01 Headquarters:IS 95 Project to Inspire'!I103)</f>
        <v>0</v>
      </c>
      <c r="J103" s="5">
        <f>SUM('IS 01 Headquarters:IS 95 Project to Inspire'!J103)</f>
        <v>0</v>
      </c>
      <c r="K103" s="5">
        <f>SUM('IS 01 Headquarters:IS 95 Project to Inspire'!K103)</f>
        <v>0</v>
      </c>
      <c r="L103" s="5">
        <f>SUM('IS 01 Headquarters:IS 95 Project to Inspire'!L103)</f>
        <v>22000</v>
      </c>
      <c r="M103" s="5">
        <f>SUM('IS 01 Headquarters:IS 95 Project to Inspire'!M103)</f>
        <v>0</v>
      </c>
      <c r="N103" s="5">
        <f>SUM('IS 01 Headquarters:IS 95 Project to Inspire'!N103)</f>
        <v>0</v>
      </c>
      <c r="O103" s="197">
        <f>SUM('IS 01 Headquarters:IS 95 Project to Inspire'!O103)</f>
        <v>22000</v>
      </c>
      <c r="P103" s="17">
        <f>SUM('IS 01 Headquarters:IS 95 Project to Inspire'!P103)</f>
        <v>21072.06</v>
      </c>
      <c r="Q103">
        <f t="shared" si="1"/>
        <v>93</v>
      </c>
    </row>
    <row r="104" spans="1:17" ht="15">
      <c r="A104" s="86" t="s">
        <v>80</v>
      </c>
      <c r="B104">
        <v>6930</v>
      </c>
      <c r="C104" s="5">
        <f>SUM('IS 01 Headquarters:IS 95 Project to Inspire'!C104)</f>
        <v>0</v>
      </c>
      <c r="D104" s="5">
        <f>SUM('IS 01 Headquarters:IS 95 Project to Inspire'!D104)</f>
        <v>0</v>
      </c>
      <c r="E104" s="5">
        <f>SUM('IS 01 Headquarters:IS 95 Project to Inspire'!E104)</f>
        <v>0</v>
      </c>
      <c r="F104" s="5">
        <f>SUM('IS 01 Headquarters:IS 95 Project to Inspire'!F104)</f>
        <v>0</v>
      </c>
      <c r="G104" s="5">
        <f>SUM('IS 01 Headquarters:IS 95 Project to Inspire'!G104)</f>
        <v>0</v>
      </c>
      <c r="H104" s="5">
        <f>SUM('IS 01 Headquarters:IS 95 Project to Inspire'!H104)</f>
        <v>0</v>
      </c>
      <c r="I104" s="5">
        <f>SUM('IS 01 Headquarters:IS 95 Project to Inspire'!I104)</f>
        <v>0</v>
      </c>
      <c r="J104" s="5">
        <f>SUM('IS 01 Headquarters:IS 95 Project to Inspire'!J104)</f>
        <v>0</v>
      </c>
      <c r="K104" s="5">
        <f>SUM('IS 01 Headquarters:IS 95 Project to Inspire'!K104)</f>
        <v>0</v>
      </c>
      <c r="L104" s="5">
        <f>SUM('IS 01 Headquarters:IS 95 Project to Inspire'!L104)</f>
        <v>0</v>
      </c>
      <c r="M104" s="5">
        <f>SUM('IS 01 Headquarters:IS 95 Project to Inspire'!M104)</f>
        <v>0</v>
      </c>
      <c r="N104" s="5">
        <f>SUM('IS 01 Headquarters:IS 95 Project to Inspire'!N104)</f>
        <v>0</v>
      </c>
      <c r="O104" s="197">
        <f>SUM('IS 01 Headquarters:IS 95 Project to Inspire'!O104)</f>
        <v>0</v>
      </c>
      <c r="P104" s="17">
        <f>SUM('IS 01 Headquarters:IS 95 Project to Inspire'!P104)</f>
        <v>223.69</v>
      </c>
      <c r="Q104">
        <f t="shared" si="1"/>
        <v>94</v>
      </c>
    </row>
    <row r="105" spans="1:17" ht="15">
      <c r="A105" s="86" t="s">
        <v>110</v>
      </c>
      <c r="B105">
        <v>6940</v>
      </c>
      <c r="C105" s="5">
        <f>SUM('IS 01 Headquarters:IS 95 Project to Inspire'!C105)</f>
        <v>0</v>
      </c>
      <c r="D105" s="5">
        <f>SUM('IS 01 Headquarters:IS 95 Project to Inspire'!D105)</f>
        <v>0</v>
      </c>
      <c r="E105" s="5">
        <f>SUM('IS 01 Headquarters:IS 95 Project to Inspire'!E105)</f>
        <v>0</v>
      </c>
      <c r="F105" s="5">
        <f>SUM('IS 01 Headquarters:IS 95 Project to Inspire'!F105)</f>
        <v>0</v>
      </c>
      <c r="G105" s="5">
        <f>SUM('IS 01 Headquarters:IS 95 Project to Inspire'!G105)</f>
        <v>0</v>
      </c>
      <c r="H105" s="5">
        <f>SUM('IS 01 Headquarters:IS 95 Project to Inspire'!H105)</f>
        <v>0</v>
      </c>
      <c r="I105" s="5">
        <f>SUM('IS 01 Headquarters:IS 95 Project to Inspire'!I105)</f>
        <v>0</v>
      </c>
      <c r="J105" s="5">
        <f>SUM('IS 01 Headquarters:IS 95 Project to Inspire'!J105)</f>
        <v>0</v>
      </c>
      <c r="K105" s="5">
        <f>SUM('IS 01 Headquarters:IS 95 Project to Inspire'!K105)</f>
        <v>0</v>
      </c>
      <c r="L105" s="5">
        <f>SUM('IS 01 Headquarters:IS 95 Project to Inspire'!L105)</f>
        <v>0</v>
      </c>
      <c r="M105" s="5">
        <f>SUM('IS 01 Headquarters:IS 95 Project to Inspire'!M105)</f>
        <v>0</v>
      </c>
      <c r="N105" s="5">
        <f>SUM('IS 01 Headquarters:IS 95 Project to Inspire'!N105)</f>
        <v>0</v>
      </c>
      <c r="O105" s="197">
        <f>SUM('IS 01 Headquarters:IS 95 Project to Inspire'!O105)</f>
        <v>0</v>
      </c>
      <c r="P105" s="17">
        <f>SUM('IS 01 Headquarters:IS 95 Project to Inspire'!P105)</f>
        <v>0</v>
      </c>
      <c r="Q105">
        <f t="shared" si="1"/>
        <v>95</v>
      </c>
    </row>
    <row r="106" spans="1:17" ht="15">
      <c r="A106" s="86" t="s">
        <v>81</v>
      </c>
      <c r="B106">
        <v>6950</v>
      </c>
      <c r="C106" s="5">
        <f>SUM('IS 01 Headquarters:IS 95 Project to Inspire'!C106)</f>
        <v>23418.666666666664</v>
      </c>
      <c r="D106" s="5">
        <f>SUM('IS 01 Headquarters:IS 95 Project to Inspire'!D106)</f>
        <v>23418.666666666664</v>
      </c>
      <c r="E106" s="5">
        <f>SUM('IS 01 Headquarters:IS 95 Project to Inspire'!E106)</f>
        <v>23418.666666666664</v>
      </c>
      <c r="F106" s="5">
        <f>SUM('IS 01 Headquarters:IS 95 Project to Inspire'!F106)</f>
        <v>23418.666666666664</v>
      </c>
      <c r="G106" s="5">
        <f>SUM('IS 01 Headquarters:IS 95 Project to Inspire'!G106)</f>
        <v>23418.666666666664</v>
      </c>
      <c r="H106" s="5">
        <f>SUM('IS 01 Headquarters:IS 95 Project to Inspire'!H106)</f>
        <v>23418.666666666664</v>
      </c>
      <c r="I106" s="5">
        <f>SUM('IS 01 Headquarters:IS 95 Project to Inspire'!I106)</f>
        <v>23418.666666666664</v>
      </c>
      <c r="J106" s="5">
        <f>SUM('IS 01 Headquarters:IS 95 Project to Inspire'!J106)</f>
        <v>23418.666666666664</v>
      </c>
      <c r="K106" s="5">
        <f>SUM('IS 01 Headquarters:IS 95 Project to Inspire'!K106)</f>
        <v>23418.666666666664</v>
      </c>
      <c r="L106" s="5">
        <f>SUM('IS 01 Headquarters:IS 95 Project to Inspire'!L106)</f>
        <v>118318.66666666667</v>
      </c>
      <c r="M106" s="5">
        <f>SUM('IS 01 Headquarters:IS 95 Project to Inspire'!M106)</f>
        <v>23418.666666666664</v>
      </c>
      <c r="N106" s="5">
        <f>SUM('IS 01 Headquarters:IS 95 Project to Inspire'!N106)</f>
        <v>25918.666666666664</v>
      </c>
      <c r="O106" s="197">
        <f>SUM('IS 01 Headquarters:IS 95 Project to Inspire'!O106)</f>
        <v>378424</v>
      </c>
      <c r="P106" s="17">
        <f>SUM('IS 01 Headquarters:IS 95 Project to Inspire'!P106)</f>
        <v>227873.31</v>
      </c>
      <c r="Q106">
        <f t="shared" si="1"/>
        <v>96</v>
      </c>
    </row>
    <row r="107" spans="1:17" ht="15">
      <c r="A107" s="86" t="s">
        <v>82</v>
      </c>
      <c r="B107">
        <v>6960</v>
      </c>
      <c r="C107" s="5">
        <f>SUM('IS 01 Headquarters:IS 95 Project to Inspire'!C107)</f>
        <v>5050</v>
      </c>
      <c r="D107" s="5">
        <f>SUM('IS 01 Headquarters:IS 95 Project to Inspire'!D107)</f>
        <v>5050</v>
      </c>
      <c r="E107" s="5">
        <f>SUM('IS 01 Headquarters:IS 95 Project to Inspire'!E107)</f>
        <v>5050</v>
      </c>
      <c r="F107" s="5">
        <f>SUM('IS 01 Headquarters:IS 95 Project to Inspire'!F107)</f>
        <v>5050</v>
      </c>
      <c r="G107" s="5">
        <f>SUM('IS 01 Headquarters:IS 95 Project to Inspire'!G107)</f>
        <v>5050</v>
      </c>
      <c r="H107" s="5">
        <f>SUM('IS 01 Headquarters:IS 95 Project to Inspire'!H107)</f>
        <v>5050</v>
      </c>
      <c r="I107" s="5">
        <f>SUM('IS 01 Headquarters:IS 95 Project to Inspire'!I107)</f>
        <v>5050</v>
      </c>
      <c r="J107" s="5">
        <f>SUM('IS 01 Headquarters:IS 95 Project to Inspire'!J107)</f>
        <v>5550</v>
      </c>
      <c r="K107" s="5">
        <f>SUM('IS 01 Headquarters:IS 95 Project to Inspire'!K107)</f>
        <v>5050</v>
      </c>
      <c r="L107" s="5">
        <f>SUM('IS 01 Headquarters:IS 95 Project to Inspire'!L107)</f>
        <v>8550</v>
      </c>
      <c r="M107" s="5">
        <f>SUM('IS 01 Headquarters:IS 95 Project to Inspire'!M107)</f>
        <v>5250</v>
      </c>
      <c r="N107" s="5">
        <f>SUM('IS 01 Headquarters:IS 95 Project to Inspire'!N107)</f>
        <v>5050</v>
      </c>
      <c r="O107" s="197">
        <f>SUM('IS 01 Headquarters:IS 95 Project to Inspire'!O107)</f>
        <v>64800</v>
      </c>
      <c r="P107" s="17">
        <f>SUM('IS 01 Headquarters:IS 95 Project to Inspire'!P107)</f>
        <v>15700</v>
      </c>
      <c r="Q107">
        <f t="shared" si="1"/>
        <v>97</v>
      </c>
    </row>
    <row r="108" spans="1:17" ht="15">
      <c r="A108" s="86" t="s">
        <v>83</v>
      </c>
      <c r="B108">
        <v>7000</v>
      </c>
      <c r="C108" s="5">
        <f>SUM('IS 01 Headquarters:IS 95 Project to Inspire'!C108)</f>
        <v>288.33333333333337</v>
      </c>
      <c r="D108" s="5">
        <f>SUM('IS 01 Headquarters:IS 95 Project to Inspire'!D108)</f>
        <v>288.33333333333337</v>
      </c>
      <c r="E108" s="5">
        <f>SUM('IS 01 Headquarters:IS 95 Project to Inspire'!E108)</f>
        <v>288.33333333333337</v>
      </c>
      <c r="F108" s="5">
        <f>SUM('IS 01 Headquarters:IS 95 Project to Inspire'!F108)</f>
        <v>288.33333333333337</v>
      </c>
      <c r="G108" s="5">
        <f>SUM('IS 01 Headquarters:IS 95 Project to Inspire'!G108)</f>
        <v>288.33333333333337</v>
      </c>
      <c r="H108" s="5">
        <f>SUM('IS 01 Headquarters:IS 95 Project to Inspire'!H108)</f>
        <v>288.33333333333337</v>
      </c>
      <c r="I108" s="5">
        <f>SUM('IS 01 Headquarters:IS 95 Project to Inspire'!I108)</f>
        <v>288.33333333333337</v>
      </c>
      <c r="J108" s="5">
        <f>SUM('IS 01 Headquarters:IS 95 Project to Inspire'!J108)</f>
        <v>288.33333333333337</v>
      </c>
      <c r="K108" s="5">
        <f>SUM('IS 01 Headquarters:IS 95 Project to Inspire'!K108)</f>
        <v>288.33333333333337</v>
      </c>
      <c r="L108" s="5">
        <f>SUM('IS 01 Headquarters:IS 95 Project to Inspire'!L108)</f>
        <v>288.33333333333337</v>
      </c>
      <c r="M108" s="5">
        <f>SUM('IS 01 Headquarters:IS 95 Project to Inspire'!M108)</f>
        <v>288.33333333333337</v>
      </c>
      <c r="N108" s="5">
        <f>SUM('IS 01 Headquarters:IS 95 Project to Inspire'!N108)</f>
        <v>288.33333333333337</v>
      </c>
      <c r="O108" s="197">
        <f>SUM('IS 01 Headquarters:IS 95 Project to Inspire'!O108)</f>
        <v>3460</v>
      </c>
      <c r="P108" s="17">
        <f>SUM('IS 01 Headquarters:IS 95 Project to Inspire'!P108)</f>
        <v>1090</v>
      </c>
      <c r="Q108">
        <f t="shared" si="1"/>
        <v>98</v>
      </c>
    </row>
    <row r="109" spans="1:17" ht="15">
      <c r="A109" s="86" t="s">
        <v>84</v>
      </c>
      <c r="B109">
        <v>7500</v>
      </c>
      <c r="C109" s="5">
        <f>SUM('IS 01 Headquarters:IS 95 Project to Inspire'!C109)</f>
        <v>1170</v>
      </c>
      <c r="D109" s="5">
        <f>SUM('IS 01 Headquarters:IS 95 Project to Inspire'!D109)</f>
        <v>1160</v>
      </c>
      <c r="E109" s="5">
        <f>SUM('IS 01 Headquarters:IS 95 Project to Inspire'!E109)</f>
        <v>1150</v>
      </c>
      <c r="F109" s="5">
        <f>SUM('IS 01 Headquarters:IS 95 Project to Inspire'!F109)</f>
        <v>1140</v>
      </c>
      <c r="G109" s="5">
        <f>SUM('IS 01 Headquarters:IS 95 Project to Inspire'!G109)</f>
        <v>1130</v>
      </c>
      <c r="H109" s="5">
        <f>SUM('IS 01 Headquarters:IS 95 Project to Inspire'!H109)</f>
        <v>1120</v>
      </c>
      <c r="I109" s="5">
        <f>SUM('IS 01 Headquarters:IS 95 Project to Inspire'!I109)</f>
        <v>1110</v>
      </c>
      <c r="J109" s="5">
        <f>SUM('IS 01 Headquarters:IS 95 Project to Inspire'!J109)</f>
        <v>1100</v>
      </c>
      <c r="K109" s="5">
        <f>SUM('IS 01 Headquarters:IS 95 Project to Inspire'!K109)</f>
        <v>1090</v>
      </c>
      <c r="L109" s="5">
        <f>SUM('IS 01 Headquarters:IS 95 Project to Inspire'!L109)</f>
        <v>1080</v>
      </c>
      <c r="M109" s="5">
        <f>SUM('IS 01 Headquarters:IS 95 Project to Inspire'!M109)</f>
        <v>1070</v>
      </c>
      <c r="N109" s="5">
        <f>SUM('IS 01 Headquarters:IS 95 Project to Inspire'!N109)</f>
        <v>1060</v>
      </c>
      <c r="O109" s="197">
        <f>SUM('IS 01 Headquarters:IS 95 Project to Inspire'!O109)</f>
        <v>13380</v>
      </c>
      <c r="P109" s="17">
        <f>SUM('IS 01 Headquarters:IS 95 Project to Inspire'!P109)</f>
        <v>15000</v>
      </c>
      <c r="Q109">
        <f aca="true" t="shared" si="2" ref="Q109:Q121">Q108+1</f>
        <v>99</v>
      </c>
    </row>
    <row r="110" spans="1:17" ht="15">
      <c r="A110" s="86" t="s">
        <v>102</v>
      </c>
      <c r="B110">
        <v>7510</v>
      </c>
      <c r="C110" s="5">
        <f>SUM('IS 01 Headquarters:IS 95 Project to Inspire'!C110)</f>
        <v>0</v>
      </c>
      <c r="D110" s="5">
        <f>SUM('IS 01 Headquarters:IS 95 Project to Inspire'!D110)</f>
        <v>0</v>
      </c>
      <c r="E110" s="5">
        <f>SUM('IS 01 Headquarters:IS 95 Project to Inspire'!E110)</f>
        <v>0</v>
      </c>
      <c r="F110" s="5">
        <f>SUM('IS 01 Headquarters:IS 95 Project to Inspire'!F110)</f>
        <v>0</v>
      </c>
      <c r="G110" s="5">
        <f>SUM('IS 01 Headquarters:IS 95 Project to Inspire'!G110)</f>
        <v>0</v>
      </c>
      <c r="H110" s="5">
        <f>SUM('IS 01 Headquarters:IS 95 Project to Inspire'!H110)</f>
        <v>0</v>
      </c>
      <c r="I110" s="5">
        <f>SUM('IS 01 Headquarters:IS 95 Project to Inspire'!I110)</f>
        <v>0</v>
      </c>
      <c r="J110" s="5">
        <f>SUM('IS 01 Headquarters:IS 95 Project to Inspire'!J110)</f>
        <v>0</v>
      </c>
      <c r="K110" s="5">
        <f>SUM('IS 01 Headquarters:IS 95 Project to Inspire'!K110)</f>
        <v>0</v>
      </c>
      <c r="L110" s="5">
        <f>SUM('IS 01 Headquarters:IS 95 Project to Inspire'!L110)</f>
        <v>0</v>
      </c>
      <c r="M110" s="5">
        <f>SUM('IS 01 Headquarters:IS 95 Project to Inspire'!M110)</f>
        <v>0</v>
      </c>
      <c r="N110" s="5">
        <f>SUM('IS 01 Headquarters:IS 95 Project to Inspire'!N110)</f>
        <v>0</v>
      </c>
      <c r="O110" s="197">
        <f>SUM('IS 01 Headquarters:IS 95 Project to Inspire'!O110)</f>
        <v>0</v>
      </c>
      <c r="P110" s="17">
        <f>SUM('IS 01 Headquarters:IS 95 Project to Inspire'!P110)</f>
        <v>0</v>
      </c>
      <c r="Q110">
        <f t="shared" si="2"/>
        <v>100</v>
      </c>
    </row>
    <row r="111" spans="1:17" ht="15">
      <c r="A111" s="86" t="s">
        <v>225</v>
      </c>
      <c r="B111">
        <v>7800</v>
      </c>
      <c r="C111" s="5">
        <f>SUM('IS 01 Headquarters:IS 95 Project to Inspire'!C111)</f>
        <v>0</v>
      </c>
      <c r="D111" s="5">
        <f>SUM('IS 01 Headquarters:IS 95 Project to Inspire'!D111)</f>
        <v>0</v>
      </c>
      <c r="E111" s="5">
        <f>SUM('IS 01 Headquarters:IS 95 Project to Inspire'!E111)</f>
        <v>0</v>
      </c>
      <c r="F111" s="5">
        <f>SUM('IS 01 Headquarters:IS 95 Project to Inspire'!F111)</f>
        <v>0</v>
      </c>
      <c r="G111" s="5">
        <f>SUM('IS 01 Headquarters:IS 95 Project to Inspire'!G111)</f>
        <v>0</v>
      </c>
      <c r="H111" s="5">
        <f>SUM('IS 01 Headquarters:IS 95 Project to Inspire'!H111)</f>
        <v>0</v>
      </c>
      <c r="I111" s="5">
        <f>SUM('IS 01 Headquarters:IS 95 Project to Inspire'!I111)</f>
        <v>0</v>
      </c>
      <c r="J111" s="5">
        <f>SUM('IS 01 Headquarters:IS 95 Project to Inspire'!J111)</f>
        <v>0</v>
      </c>
      <c r="K111" s="5">
        <f>SUM('IS 01 Headquarters:IS 95 Project to Inspire'!K111)</f>
        <v>0</v>
      </c>
      <c r="L111" s="5">
        <f>SUM('IS 01 Headquarters:IS 95 Project to Inspire'!L111)</f>
        <v>0</v>
      </c>
      <c r="M111" s="5">
        <f>SUM('IS 01 Headquarters:IS 95 Project to Inspire'!M111)</f>
        <v>0</v>
      </c>
      <c r="N111" s="5">
        <f>SUM('IS 01 Headquarters:IS 95 Project to Inspire'!N111)</f>
        <v>49000</v>
      </c>
      <c r="O111" s="197">
        <f>SUM('IS 01 Headquarters:IS 95 Project to Inspire'!O111)</f>
        <v>49000</v>
      </c>
      <c r="P111" s="17">
        <f>SUM('IS 01 Headquarters:IS 95 Project to Inspire'!P111)</f>
        <v>0</v>
      </c>
      <c r="Q111">
        <f t="shared" si="2"/>
        <v>101</v>
      </c>
    </row>
    <row r="112" spans="1:17" ht="15">
      <c r="A112" s="86" t="s">
        <v>104</v>
      </c>
      <c r="B112">
        <v>7810</v>
      </c>
      <c r="C112" s="5">
        <f>SUM('IS 01 Headquarters:IS 95 Project to Inspire'!C112)</f>
        <v>0</v>
      </c>
      <c r="D112" s="5">
        <f>SUM('IS 01 Headquarters:IS 95 Project to Inspire'!D112)</f>
        <v>0</v>
      </c>
      <c r="E112" s="5">
        <f>SUM('IS 01 Headquarters:IS 95 Project to Inspire'!E112)</f>
        <v>0</v>
      </c>
      <c r="F112" s="5">
        <f>SUM('IS 01 Headquarters:IS 95 Project to Inspire'!F112)</f>
        <v>0</v>
      </c>
      <c r="G112" s="5">
        <f>SUM('IS 01 Headquarters:IS 95 Project to Inspire'!G112)</f>
        <v>0</v>
      </c>
      <c r="H112" s="5">
        <f>SUM('IS 01 Headquarters:IS 95 Project to Inspire'!H112)</f>
        <v>0</v>
      </c>
      <c r="I112" s="5">
        <f>SUM('IS 01 Headquarters:IS 95 Project to Inspire'!I112)</f>
        <v>0</v>
      </c>
      <c r="J112" s="5">
        <f>SUM('IS 01 Headquarters:IS 95 Project to Inspire'!J112)</f>
        <v>0</v>
      </c>
      <c r="K112" s="5">
        <f>SUM('IS 01 Headquarters:IS 95 Project to Inspire'!K112)</f>
        <v>0</v>
      </c>
      <c r="L112" s="5">
        <f>SUM('IS 01 Headquarters:IS 95 Project to Inspire'!L112)</f>
        <v>0</v>
      </c>
      <c r="M112" s="5">
        <f>SUM('IS 01 Headquarters:IS 95 Project to Inspire'!M112)</f>
        <v>0</v>
      </c>
      <c r="N112" s="5">
        <f>SUM('IS 01 Headquarters:IS 95 Project to Inspire'!N112)</f>
        <v>0</v>
      </c>
      <c r="O112" s="197">
        <f>SUM('IS 01 Headquarters:IS 95 Project to Inspire'!O112)</f>
        <v>0</v>
      </c>
      <c r="P112" s="17">
        <f>SUM('IS 01 Headquarters:IS 95 Project to Inspire'!P112)</f>
        <v>0</v>
      </c>
      <c r="Q112">
        <f t="shared" si="2"/>
        <v>102</v>
      </c>
    </row>
    <row r="113" spans="1:17" ht="15">
      <c r="A113" s="86" t="s">
        <v>105</v>
      </c>
      <c r="B113">
        <v>7820</v>
      </c>
      <c r="C113" s="5">
        <f>SUM('IS 01 Headquarters:IS 95 Project to Inspire'!C113)</f>
        <v>0</v>
      </c>
      <c r="D113" s="5">
        <f>SUM('IS 01 Headquarters:IS 95 Project to Inspire'!D113)</f>
        <v>0</v>
      </c>
      <c r="E113" s="5">
        <f>SUM('IS 01 Headquarters:IS 95 Project to Inspire'!E113)</f>
        <v>0</v>
      </c>
      <c r="F113" s="5">
        <f>SUM('IS 01 Headquarters:IS 95 Project to Inspire'!F113)</f>
        <v>0</v>
      </c>
      <c r="G113" s="5">
        <f>SUM('IS 01 Headquarters:IS 95 Project to Inspire'!G113)</f>
        <v>0</v>
      </c>
      <c r="H113" s="5">
        <f>SUM('IS 01 Headquarters:IS 95 Project to Inspire'!H113)</f>
        <v>0</v>
      </c>
      <c r="I113" s="5">
        <f>SUM('IS 01 Headquarters:IS 95 Project to Inspire'!I113)</f>
        <v>0</v>
      </c>
      <c r="J113" s="5">
        <f>SUM('IS 01 Headquarters:IS 95 Project to Inspire'!J113)</f>
        <v>0</v>
      </c>
      <c r="K113" s="5">
        <f>SUM('IS 01 Headquarters:IS 95 Project to Inspire'!K113)</f>
        <v>0</v>
      </c>
      <c r="L113" s="5">
        <f>SUM('IS 01 Headquarters:IS 95 Project to Inspire'!L113)</f>
        <v>0</v>
      </c>
      <c r="M113" s="5">
        <f>SUM('IS 01 Headquarters:IS 95 Project to Inspire'!M113)</f>
        <v>0</v>
      </c>
      <c r="N113" s="5">
        <f>SUM('IS 01 Headquarters:IS 95 Project to Inspire'!N113)</f>
        <v>0</v>
      </c>
      <c r="O113" s="197">
        <f>SUM('IS 01 Headquarters:IS 95 Project to Inspire'!O113)</f>
        <v>0</v>
      </c>
      <c r="P113" s="17">
        <f>SUM('IS 01 Headquarters:IS 95 Project to Inspire'!P113)</f>
        <v>0</v>
      </c>
      <c r="Q113">
        <f t="shared" si="2"/>
        <v>103</v>
      </c>
    </row>
    <row r="114" spans="1:17" ht="15">
      <c r="A114" s="86" t="s">
        <v>85</v>
      </c>
      <c r="B114">
        <v>7830</v>
      </c>
      <c r="C114" s="5">
        <f>SUM('IS 01 Headquarters:IS 95 Project to Inspire'!C114)</f>
        <v>0</v>
      </c>
      <c r="D114" s="5">
        <f>SUM('IS 01 Headquarters:IS 95 Project to Inspire'!D114)</f>
        <v>0</v>
      </c>
      <c r="E114" s="5">
        <f>SUM('IS 01 Headquarters:IS 95 Project to Inspire'!E114)</f>
        <v>0</v>
      </c>
      <c r="F114" s="5">
        <f>SUM('IS 01 Headquarters:IS 95 Project to Inspire'!F114)</f>
        <v>0</v>
      </c>
      <c r="G114" s="5">
        <f>SUM('IS 01 Headquarters:IS 95 Project to Inspire'!G114)</f>
        <v>0</v>
      </c>
      <c r="H114" s="5">
        <f>SUM('IS 01 Headquarters:IS 95 Project to Inspire'!H114)</f>
        <v>0</v>
      </c>
      <c r="I114" s="5">
        <f>SUM('IS 01 Headquarters:IS 95 Project to Inspire'!I114)</f>
        <v>0</v>
      </c>
      <c r="J114" s="5">
        <f>SUM('IS 01 Headquarters:IS 95 Project to Inspire'!J114)</f>
        <v>0</v>
      </c>
      <c r="K114" s="5">
        <f>SUM('IS 01 Headquarters:IS 95 Project to Inspire'!K114)</f>
        <v>0</v>
      </c>
      <c r="L114" s="5">
        <f>SUM('IS 01 Headquarters:IS 95 Project to Inspire'!L114)</f>
        <v>0</v>
      </c>
      <c r="M114" s="5">
        <f>SUM('IS 01 Headquarters:IS 95 Project to Inspire'!M114)</f>
        <v>0</v>
      </c>
      <c r="N114" s="5">
        <f>SUM('IS 01 Headquarters:IS 95 Project to Inspire'!N114)</f>
        <v>0</v>
      </c>
      <c r="O114" s="197">
        <f>SUM('IS 01 Headquarters:IS 95 Project to Inspire'!O114)</f>
        <v>0</v>
      </c>
      <c r="P114" s="17">
        <f>SUM('IS 01 Headquarters:IS 95 Project to Inspire'!P114)</f>
        <v>0</v>
      </c>
      <c r="Q114">
        <f t="shared" si="2"/>
        <v>104</v>
      </c>
    </row>
    <row r="115" spans="1:17" ht="15">
      <c r="A115" s="86" t="s">
        <v>86</v>
      </c>
      <c r="B115">
        <v>7840</v>
      </c>
      <c r="C115" s="5">
        <f>SUM('IS 01 Headquarters:IS 95 Project to Inspire'!C115)</f>
        <v>64.95</v>
      </c>
      <c r="D115" s="5">
        <f>SUM('IS 01 Headquarters:IS 95 Project to Inspire'!D115)</f>
        <v>64.95</v>
      </c>
      <c r="E115" s="5">
        <f>SUM('IS 01 Headquarters:IS 95 Project to Inspire'!E115)</f>
        <v>64.95</v>
      </c>
      <c r="F115" s="5">
        <f>SUM('IS 01 Headquarters:IS 95 Project to Inspire'!F115)</f>
        <v>64.95</v>
      </c>
      <c r="G115" s="5">
        <f>SUM('IS 01 Headquarters:IS 95 Project to Inspire'!G115)</f>
        <v>64.95</v>
      </c>
      <c r="H115" s="5">
        <f>SUM('IS 01 Headquarters:IS 95 Project to Inspire'!H115)</f>
        <v>64.95</v>
      </c>
      <c r="I115" s="5">
        <f>SUM('IS 01 Headquarters:IS 95 Project to Inspire'!I115)</f>
        <v>64.95</v>
      </c>
      <c r="J115" s="5">
        <f>SUM('IS 01 Headquarters:IS 95 Project to Inspire'!J115)</f>
        <v>64.95</v>
      </c>
      <c r="K115" s="5">
        <f>SUM('IS 01 Headquarters:IS 95 Project to Inspire'!K115)</f>
        <v>64.95</v>
      </c>
      <c r="L115" s="5">
        <f>SUM('IS 01 Headquarters:IS 95 Project to Inspire'!L115)</f>
        <v>564.95</v>
      </c>
      <c r="M115" s="5">
        <f>SUM('IS 01 Headquarters:IS 95 Project to Inspire'!M115)</f>
        <v>64.95</v>
      </c>
      <c r="N115" s="5">
        <f>SUM('IS 01 Headquarters:IS 95 Project to Inspire'!N115)</f>
        <v>51064.95</v>
      </c>
      <c r="O115" s="197">
        <f>SUM('IS 01 Headquarters:IS 95 Project to Inspire'!O115)</f>
        <v>52279.4</v>
      </c>
      <c r="P115" s="17">
        <f>SUM('IS 01 Headquarters:IS 95 Project to Inspire'!P115)</f>
        <v>125.94</v>
      </c>
      <c r="Q115">
        <f t="shared" si="2"/>
        <v>105</v>
      </c>
    </row>
    <row r="116" spans="1:17" ht="15">
      <c r="A116" s="86" t="s">
        <v>106</v>
      </c>
      <c r="B116">
        <v>7850</v>
      </c>
      <c r="C116" s="5">
        <f>SUM('IS 01 Headquarters:IS 95 Project to Inspire'!C116)</f>
        <v>0</v>
      </c>
      <c r="D116" s="5">
        <f>SUM('IS 01 Headquarters:IS 95 Project to Inspire'!D116)</f>
        <v>0</v>
      </c>
      <c r="E116" s="5">
        <f>SUM('IS 01 Headquarters:IS 95 Project to Inspire'!E116)</f>
        <v>0</v>
      </c>
      <c r="F116" s="5">
        <f>SUM('IS 01 Headquarters:IS 95 Project to Inspire'!F116)</f>
        <v>0</v>
      </c>
      <c r="G116" s="5">
        <f>SUM('IS 01 Headquarters:IS 95 Project to Inspire'!G116)</f>
        <v>0</v>
      </c>
      <c r="H116" s="5">
        <f>SUM('IS 01 Headquarters:IS 95 Project to Inspire'!H116)</f>
        <v>0</v>
      </c>
      <c r="I116" s="5">
        <f>SUM('IS 01 Headquarters:IS 95 Project to Inspire'!I116)</f>
        <v>0</v>
      </c>
      <c r="J116" s="5">
        <f>SUM('IS 01 Headquarters:IS 95 Project to Inspire'!J116)</f>
        <v>0</v>
      </c>
      <c r="K116" s="5">
        <f>SUM('IS 01 Headquarters:IS 95 Project to Inspire'!K116)</f>
        <v>0</v>
      </c>
      <c r="L116" s="5">
        <f>SUM('IS 01 Headquarters:IS 95 Project to Inspire'!L116)</f>
        <v>0</v>
      </c>
      <c r="M116" s="5">
        <f>SUM('IS 01 Headquarters:IS 95 Project to Inspire'!M116)</f>
        <v>0</v>
      </c>
      <c r="N116" s="5">
        <f>SUM('IS 01 Headquarters:IS 95 Project to Inspire'!N116)</f>
        <v>0</v>
      </c>
      <c r="O116" s="197">
        <f>SUM('IS 01 Headquarters:IS 95 Project to Inspire'!O116)</f>
        <v>0</v>
      </c>
      <c r="P116" s="17">
        <f>SUM('IS 01 Headquarters:IS 95 Project to Inspire'!P116)</f>
        <v>0</v>
      </c>
      <c r="Q116">
        <f t="shared" si="2"/>
        <v>106</v>
      </c>
    </row>
    <row r="117" spans="1:17" ht="15">
      <c r="A117" s="86" t="s">
        <v>107</v>
      </c>
      <c r="B117">
        <v>7910</v>
      </c>
      <c r="C117" s="5">
        <f>SUM('IS 01 Headquarters:IS 95 Project to Inspire'!C117)</f>
        <v>0</v>
      </c>
      <c r="D117" s="5">
        <f>SUM('IS 01 Headquarters:IS 95 Project to Inspire'!D117)</f>
        <v>0</v>
      </c>
      <c r="E117" s="5">
        <f>SUM('IS 01 Headquarters:IS 95 Project to Inspire'!E117)</f>
        <v>0</v>
      </c>
      <c r="F117" s="5">
        <f>SUM('IS 01 Headquarters:IS 95 Project to Inspire'!F117)</f>
        <v>0</v>
      </c>
      <c r="G117" s="5">
        <f>SUM('IS 01 Headquarters:IS 95 Project to Inspire'!G117)</f>
        <v>0</v>
      </c>
      <c r="H117" s="5">
        <f>SUM('IS 01 Headquarters:IS 95 Project to Inspire'!H117)</f>
        <v>0</v>
      </c>
      <c r="I117" s="5">
        <f>SUM('IS 01 Headquarters:IS 95 Project to Inspire'!I117)</f>
        <v>0</v>
      </c>
      <c r="J117" s="5">
        <f>SUM('IS 01 Headquarters:IS 95 Project to Inspire'!J117)</f>
        <v>0</v>
      </c>
      <c r="K117" s="5">
        <f>SUM('IS 01 Headquarters:IS 95 Project to Inspire'!K117)</f>
        <v>0</v>
      </c>
      <c r="L117" s="5">
        <f>SUM('IS 01 Headquarters:IS 95 Project to Inspire'!L117)</f>
        <v>0</v>
      </c>
      <c r="M117" s="5">
        <f>SUM('IS 01 Headquarters:IS 95 Project to Inspire'!M117)</f>
        <v>0</v>
      </c>
      <c r="N117" s="5">
        <f>SUM('IS 01 Headquarters:IS 95 Project to Inspire'!N117)</f>
        <v>0</v>
      </c>
      <c r="O117" s="197">
        <f>SUM('IS 01 Headquarters:IS 95 Project to Inspire'!O117)</f>
        <v>0</v>
      </c>
      <c r="P117" s="17">
        <f>SUM('IS 01 Headquarters:IS 95 Project to Inspire'!P117)</f>
        <v>0</v>
      </c>
      <c r="Q117">
        <f t="shared" si="2"/>
        <v>107</v>
      </c>
    </row>
    <row r="118" spans="1:17" ht="15">
      <c r="A118" s="86" t="s">
        <v>87</v>
      </c>
      <c r="B118">
        <v>7920</v>
      </c>
      <c r="C118" s="5">
        <f>SUM('IS 01 Headquarters:IS 95 Project to Inspire'!C118)</f>
        <v>0</v>
      </c>
      <c r="D118" s="5">
        <f>SUM('IS 01 Headquarters:IS 95 Project to Inspire'!D118)</f>
        <v>0</v>
      </c>
      <c r="E118" s="5">
        <f>SUM('IS 01 Headquarters:IS 95 Project to Inspire'!E118)</f>
        <v>0</v>
      </c>
      <c r="F118" s="5">
        <f>SUM('IS 01 Headquarters:IS 95 Project to Inspire'!F118)</f>
        <v>0</v>
      </c>
      <c r="G118" s="5">
        <f>SUM('IS 01 Headquarters:IS 95 Project to Inspire'!G118)</f>
        <v>0</v>
      </c>
      <c r="H118" s="5">
        <f>SUM('IS 01 Headquarters:IS 95 Project to Inspire'!H118)</f>
        <v>0</v>
      </c>
      <c r="I118" s="5">
        <f>SUM('IS 01 Headquarters:IS 95 Project to Inspire'!I118)</f>
        <v>0</v>
      </c>
      <c r="J118" s="5">
        <f>SUM('IS 01 Headquarters:IS 95 Project to Inspire'!J118)</f>
        <v>0</v>
      </c>
      <c r="K118" s="5">
        <f>SUM('IS 01 Headquarters:IS 95 Project to Inspire'!K118)</f>
        <v>0</v>
      </c>
      <c r="L118" s="5">
        <f>SUM('IS 01 Headquarters:IS 95 Project to Inspire'!L118)</f>
        <v>0</v>
      </c>
      <c r="M118" s="5">
        <f>SUM('IS 01 Headquarters:IS 95 Project to Inspire'!M118)</f>
        <v>0</v>
      </c>
      <c r="N118" s="5">
        <f>SUM('IS 01 Headquarters:IS 95 Project to Inspire'!N118)</f>
        <v>0</v>
      </c>
      <c r="O118" s="197">
        <f>SUM('IS 01 Headquarters:IS 95 Project to Inspire'!O118)</f>
        <v>0</v>
      </c>
      <c r="P118" s="17">
        <f>SUM('IS 01 Headquarters:IS 95 Project to Inspire'!P118)</f>
        <v>109591</v>
      </c>
      <c r="Q118">
        <f t="shared" si="2"/>
        <v>108</v>
      </c>
    </row>
    <row r="119" spans="1:17" ht="15">
      <c r="A119" s="86" t="s">
        <v>108</v>
      </c>
      <c r="B119">
        <v>7930</v>
      </c>
      <c r="C119" s="5">
        <f>SUM('IS 01 Headquarters:IS 95 Project to Inspire'!C119)</f>
        <v>0</v>
      </c>
      <c r="D119" s="5">
        <f>SUM('IS 01 Headquarters:IS 95 Project to Inspire'!D119)</f>
        <v>0</v>
      </c>
      <c r="E119" s="5">
        <f>SUM('IS 01 Headquarters:IS 95 Project to Inspire'!E119)</f>
        <v>0</v>
      </c>
      <c r="F119" s="5">
        <f>SUM('IS 01 Headquarters:IS 95 Project to Inspire'!F119)</f>
        <v>0</v>
      </c>
      <c r="G119" s="5">
        <f>SUM('IS 01 Headquarters:IS 95 Project to Inspire'!G119)</f>
        <v>0</v>
      </c>
      <c r="H119" s="5">
        <f>SUM('IS 01 Headquarters:IS 95 Project to Inspire'!H119)</f>
        <v>0</v>
      </c>
      <c r="I119" s="5">
        <f>SUM('IS 01 Headquarters:IS 95 Project to Inspire'!I119)</f>
        <v>0</v>
      </c>
      <c r="J119" s="5">
        <f>SUM('IS 01 Headquarters:IS 95 Project to Inspire'!J119)</f>
        <v>0</v>
      </c>
      <c r="K119" s="5">
        <f>SUM('IS 01 Headquarters:IS 95 Project to Inspire'!K119)</f>
        <v>0</v>
      </c>
      <c r="L119" s="5">
        <f>SUM('IS 01 Headquarters:IS 95 Project to Inspire'!L119)</f>
        <v>0</v>
      </c>
      <c r="M119" s="5">
        <f>SUM('IS 01 Headquarters:IS 95 Project to Inspire'!M119)</f>
        <v>0</v>
      </c>
      <c r="N119" s="5">
        <f>SUM('IS 01 Headquarters:IS 95 Project to Inspire'!N119)</f>
        <v>0</v>
      </c>
      <c r="O119" s="197">
        <f>SUM('IS 01 Headquarters:IS 95 Project to Inspire'!O119)</f>
        <v>0</v>
      </c>
      <c r="P119" s="17">
        <f>SUM('IS 01 Headquarters:IS 95 Project to Inspire'!P119)</f>
        <v>0</v>
      </c>
      <c r="Q119">
        <f t="shared" si="2"/>
        <v>109</v>
      </c>
    </row>
    <row r="120" spans="1:17" ht="15">
      <c r="A120" s="86" t="s">
        <v>109</v>
      </c>
      <c r="B120">
        <v>7931</v>
      </c>
      <c r="C120" s="5">
        <f>SUM('IS 01 Headquarters:IS 95 Project to Inspire'!C120)</f>
        <v>0</v>
      </c>
      <c r="D120" s="5">
        <f>SUM('IS 01 Headquarters:IS 95 Project to Inspire'!D119)</f>
        <v>0</v>
      </c>
      <c r="E120" s="5">
        <f>SUM('IS 01 Headquarters:IS 95 Project to Inspire'!E119)</f>
        <v>0</v>
      </c>
      <c r="F120" s="5">
        <f>SUM('IS 01 Headquarters:IS 95 Project to Inspire'!F119)</f>
        <v>0</v>
      </c>
      <c r="G120" s="5">
        <f>SUM('IS 01 Headquarters:IS 95 Project to Inspire'!G119)</f>
        <v>0</v>
      </c>
      <c r="H120" s="5">
        <f>SUM('IS 01 Headquarters:IS 95 Project to Inspire'!H119)</f>
        <v>0</v>
      </c>
      <c r="I120" s="5">
        <f>SUM('IS 01 Headquarters:IS 95 Project to Inspire'!I119)</f>
        <v>0</v>
      </c>
      <c r="J120" s="5">
        <f>SUM('IS 01 Headquarters:IS 95 Project to Inspire'!J119)</f>
        <v>0</v>
      </c>
      <c r="K120" s="5">
        <f>SUM('IS 01 Headquarters:IS 95 Project to Inspire'!K119)</f>
        <v>0</v>
      </c>
      <c r="L120" s="5">
        <f>SUM('IS 01 Headquarters:IS 95 Project to Inspire'!L119)</f>
        <v>0</v>
      </c>
      <c r="M120" s="5">
        <f>SUM('IS 01 Headquarters:IS 95 Project to Inspire'!M119)</f>
        <v>0</v>
      </c>
      <c r="N120" s="5">
        <f>SUM('IS 01 Headquarters:IS 95 Project to Inspire'!N119)</f>
        <v>0</v>
      </c>
      <c r="O120" s="197">
        <f>SUM('IS 01 Headquarters:IS 95 Project to Inspire'!O120)</f>
        <v>0</v>
      </c>
      <c r="P120" s="17">
        <f>SUM('IS 01 Headquarters:IS 95 Project to Inspire'!P120)</f>
        <v>0</v>
      </c>
      <c r="Q120">
        <f t="shared" si="2"/>
        <v>110</v>
      </c>
    </row>
    <row r="121" spans="1:17" ht="15.75" thickBot="1">
      <c r="A121" s="119" t="s">
        <v>88</v>
      </c>
      <c r="B121" s="116"/>
      <c r="C121" s="117">
        <f>SUM('IS 01 Headquarters:IS 95 Project to Inspire'!C121)</f>
        <v>155012.69119248484</v>
      </c>
      <c r="D121" s="117">
        <f>SUM('IS 01 Headquarters:IS 95 Project to Inspire'!D121)</f>
        <v>167702.69119248484</v>
      </c>
      <c r="E121" s="117">
        <f>SUM('IS 01 Headquarters:IS 95 Project to Inspire'!E121)</f>
        <v>156102.59119248483</v>
      </c>
      <c r="F121" s="117">
        <f>SUM('IS 01 Headquarters:IS 95 Project to Inspire'!F121)</f>
        <v>188092.59119248483</v>
      </c>
      <c r="G121" s="117">
        <f>SUM('IS 01 Headquarters:IS 95 Project to Inspire'!G121)</f>
        <v>174534.54119248482</v>
      </c>
      <c r="H121" s="117">
        <f>SUM('IS 01 Headquarters:IS 95 Project to Inspire'!H121)</f>
        <v>156072.59119248483</v>
      </c>
      <c r="I121" s="117">
        <f>SUM('IS 01 Headquarters:IS 95 Project to Inspire'!I121)</f>
        <v>182983.91611090983</v>
      </c>
      <c r="J121" s="117">
        <f>SUM('IS 01 Headquarters:IS 95 Project to Inspire'!J121)</f>
        <v>173604.39930844182</v>
      </c>
      <c r="K121" s="117">
        <f>SUM('IS 01 Headquarters:IS 95 Project to Inspire'!K121)</f>
        <v>219049.3030018998</v>
      </c>
      <c r="L121" s="117">
        <f>SUM('IS 01 Headquarters:IS 95 Project to Inspire'!L121)</f>
        <v>687963.7718061615</v>
      </c>
      <c r="M121" s="117">
        <f>SUM('IS 01 Headquarters:IS 95 Project to Inspire'!M121)</f>
        <v>204054.79467455106</v>
      </c>
      <c r="N121" s="117">
        <f>SUM('IS 01 Headquarters:IS 95 Project to Inspire'!N121)</f>
        <v>307682.20502899226</v>
      </c>
      <c r="O121" s="136">
        <f>SUM('IS 01 Headquarters:IS 95 Project to Inspire'!O121)</f>
        <v>2772856.0870858654</v>
      </c>
      <c r="P121" s="122">
        <f>SUM('IS 01 Headquarters:IS 95 Project to Inspire'!P121)</f>
        <v>2325681.703636364</v>
      </c>
      <c r="Q121" s="116">
        <f t="shared" si="2"/>
        <v>111</v>
      </c>
    </row>
    <row r="122" spans="1:17" ht="15">
      <c r="A122" s="88"/>
      <c r="B122" s="1"/>
      <c r="C122" s="36">
        <f>SUM('IS 01 Headquarters:IS 95 Project to Inspire'!C122)</f>
        <v>0</v>
      </c>
      <c r="D122" s="36">
        <f>SUM('IS 01 Headquarters:IS 95 Project to Inspire'!D122)</f>
        <v>0</v>
      </c>
      <c r="E122" s="36">
        <f>SUM('IS 01 Headquarters:IS 95 Project to Inspire'!E122)</f>
        <v>0</v>
      </c>
      <c r="F122" s="36">
        <f>SUM('IS 01 Headquarters:IS 95 Project to Inspire'!F122)</f>
        <v>0</v>
      </c>
      <c r="G122" s="36">
        <f>SUM('IS 01 Headquarters:IS 95 Project to Inspire'!G122)</f>
        <v>0</v>
      </c>
      <c r="H122" s="36">
        <f>SUM('IS 01 Headquarters:IS 95 Project to Inspire'!H122)</f>
        <v>0</v>
      </c>
      <c r="I122" s="36">
        <f>SUM('IS 01 Headquarters:IS 95 Project to Inspire'!I122)</f>
        <v>0</v>
      </c>
      <c r="J122" s="36">
        <f>SUM('IS 01 Headquarters:IS 95 Project to Inspire'!J122)</f>
        <v>0</v>
      </c>
      <c r="K122" s="36">
        <f>SUM('IS 01 Headquarters:IS 95 Project to Inspire'!K122)</f>
        <v>0</v>
      </c>
      <c r="L122" s="36">
        <f>SUM('IS 01 Headquarters:IS 95 Project to Inspire'!L122)</f>
        <v>0</v>
      </c>
      <c r="M122" s="36">
        <f>SUM('IS 01 Headquarters:IS 95 Project to Inspire'!M122)</f>
        <v>0</v>
      </c>
      <c r="N122" s="36">
        <f>SUM('IS 01 Headquarters:IS 95 Project to Inspire'!N122)</f>
        <v>0</v>
      </c>
      <c r="O122" s="197">
        <f>SUM('IS 01 Headquarters:IS 95 Project to Inspire'!O122)</f>
        <v>0</v>
      </c>
      <c r="P122" s="55">
        <f>SUM('IS 01 Headquarters:IS 95 Project to Inspire'!P122)</f>
        <v>0</v>
      </c>
      <c r="Q122" s="1"/>
    </row>
    <row r="123" spans="1:17" ht="15.75" thickBot="1">
      <c r="A123" s="90" t="s">
        <v>89</v>
      </c>
      <c r="B123" s="46"/>
      <c r="C123" s="45">
        <f>SUM('IS 01 Headquarters:IS 95 Project to Inspire'!C123)</f>
        <v>-98793.77119248484</v>
      </c>
      <c r="D123" s="45">
        <f>SUM('IS 01 Headquarters:IS 95 Project to Inspire'!D123)</f>
        <v>-14858.77119248484</v>
      </c>
      <c r="E123" s="45">
        <f>SUM('IS 01 Headquarters:IS 95 Project to Inspire'!E123)</f>
        <v>32866.328807515165</v>
      </c>
      <c r="F123" s="45">
        <f>SUM('IS 01 Headquarters:IS 95 Project to Inspire'!F123)</f>
        <v>-65373.67119248484</v>
      </c>
      <c r="G123" s="45">
        <f>SUM('IS 01 Headquarters:IS 95 Project to Inspire'!G123)</f>
        <v>-60565.62119248483</v>
      </c>
      <c r="H123" s="45">
        <f>SUM('IS 01 Headquarters:IS 95 Project to Inspire'!H123)</f>
        <v>-83253.67119248484</v>
      </c>
      <c r="I123" s="45">
        <f>SUM('IS 01 Headquarters:IS 95 Project to Inspire'!I123)</f>
        <v>-66485.99611090985</v>
      </c>
      <c r="J123" s="45">
        <f>SUM('IS 01 Headquarters:IS 95 Project to Inspire'!J123)</f>
        <v>-9106.479308441834</v>
      </c>
      <c r="K123" s="45">
        <f>SUM('IS 01 Headquarters:IS 95 Project to Inspire'!K123)</f>
        <v>-37551.3830018998</v>
      </c>
      <c r="L123" s="45">
        <f>SUM('IS 01 Headquarters:IS 95 Project to Inspire'!L123)</f>
        <v>698184.1481938385</v>
      </c>
      <c r="M123" s="45">
        <f>SUM('IS 01 Headquarters:IS 95 Project to Inspire'!M123)</f>
        <v>-64306.87467455105</v>
      </c>
      <c r="N123" s="45">
        <f>SUM('IS 01 Headquarters:IS 95 Project to Inspire'!N123)</f>
        <v>-230754.28502899225</v>
      </c>
      <c r="O123" s="216">
        <f>SUM('IS 01 Headquarters:IS 95 Project to Inspire'!O123)</f>
        <v>-0.047085865458939224</v>
      </c>
      <c r="P123" s="56">
        <f>SUM('IS 01 Headquarters:IS 95 Project to Inspire'!P123)</f>
        <v>64221.89636363636</v>
      </c>
      <c r="Q123" s="46">
        <f>Q121+1</f>
        <v>112</v>
      </c>
    </row>
    <row r="124" ht="15.75" thickTop="1"/>
  </sheetData>
  <printOptions horizontalCentered="1"/>
  <pageMargins left="0.1" right="0.1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8"/>
  <sheetViews>
    <sheetView workbookViewId="0" topLeftCell="A1">
      <selection activeCell="C239" sqref="C239"/>
    </sheetView>
  </sheetViews>
  <sheetFormatPr defaultColWidth="9.140625" defaultRowHeight="15"/>
  <cols>
    <col min="1" max="1" width="35.28125" style="0" bestFit="1" customWidth="1"/>
    <col min="2" max="3" width="11.00390625" style="0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1" width="8.140625" style="0" bestFit="1" customWidth="1"/>
    <col min="12" max="12" width="10.57421875" style="5" bestFit="1" customWidth="1"/>
    <col min="13" max="14" width="8.140625" style="0" bestFit="1" customWidth="1"/>
    <col min="15" max="15" width="10.57421875" style="5" bestFit="1" customWidth="1"/>
    <col min="16" max="16" width="10.57421875" style="0" bestFit="1" customWidth="1"/>
    <col min="17" max="17" width="12.00390625" style="0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209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0" t="s">
        <v>119</v>
      </c>
      <c r="M2" s="2" t="s">
        <v>120</v>
      </c>
      <c r="N2" s="2" t="s">
        <v>121</v>
      </c>
      <c r="O2" s="179" t="s">
        <v>218</v>
      </c>
      <c r="P2" s="172" t="s">
        <v>132</v>
      </c>
      <c r="Q2" s="165"/>
    </row>
    <row r="3" spans="1:16" ht="15">
      <c r="A3" s="3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21"/>
      <c r="M3" s="14"/>
      <c r="N3" s="14"/>
      <c r="O3" s="17">
        <f aca="true" t="shared" si="0" ref="O3:O67">SUM(C3:N3)</f>
        <v>0</v>
      </c>
      <c r="P3" s="5"/>
    </row>
    <row r="4" spans="1:17" ht="15">
      <c r="A4" t="s">
        <v>1</v>
      </c>
      <c r="B4">
        <v>4011</v>
      </c>
      <c r="O4" s="17">
        <f t="shared" si="0"/>
        <v>0</v>
      </c>
      <c r="P4" s="5"/>
      <c r="Q4" s="73">
        <v>1</v>
      </c>
    </row>
    <row r="5" spans="1:17" ht="15">
      <c r="A5" t="s">
        <v>2</v>
      </c>
      <c r="B5">
        <v>4012</v>
      </c>
      <c r="O5" s="17">
        <f t="shared" si="0"/>
        <v>0</v>
      </c>
      <c r="P5" s="5"/>
      <c r="Q5" s="42">
        <f>Q4+1</f>
        <v>2</v>
      </c>
    </row>
    <row r="6" spans="1:17" ht="15">
      <c r="A6" t="s">
        <v>91</v>
      </c>
      <c r="B6">
        <v>4013</v>
      </c>
      <c r="O6" s="17">
        <f t="shared" si="0"/>
        <v>0</v>
      </c>
      <c r="P6" s="5"/>
      <c r="Q6" s="73">
        <f aca="true" t="shared" si="1" ref="Q6:Q31">Q5+1</f>
        <v>3</v>
      </c>
    </row>
    <row r="7" spans="1:17" ht="15">
      <c r="A7" t="s">
        <v>3</v>
      </c>
      <c r="B7">
        <v>4014</v>
      </c>
      <c r="O7" s="17">
        <f t="shared" si="0"/>
        <v>0</v>
      </c>
      <c r="P7" s="5"/>
      <c r="Q7" s="42">
        <f t="shared" si="1"/>
        <v>4</v>
      </c>
    </row>
    <row r="8" spans="1:17" ht="15">
      <c r="A8" t="s">
        <v>92</v>
      </c>
      <c r="B8">
        <v>4016</v>
      </c>
      <c r="O8" s="17">
        <f t="shared" si="0"/>
        <v>0</v>
      </c>
      <c r="P8" s="5"/>
      <c r="Q8" s="73">
        <f t="shared" si="1"/>
        <v>5</v>
      </c>
    </row>
    <row r="9" spans="1:17" ht="15">
      <c r="A9" t="s">
        <v>4</v>
      </c>
      <c r="B9">
        <v>4017</v>
      </c>
      <c r="O9" s="17">
        <f t="shared" si="0"/>
        <v>0</v>
      </c>
      <c r="P9" s="5"/>
      <c r="Q9" s="42">
        <f t="shared" si="1"/>
        <v>6</v>
      </c>
    </row>
    <row r="10" spans="1:17" s="49" customFormat="1" ht="27.75" customHeight="1">
      <c r="A10" t="s">
        <v>93</v>
      </c>
      <c r="B10">
        <v>4018</v>
      </c>
      <c r="C10"/>
      <c r="D10"/>
      <c r="E10"/>
      <c r="F10"/>
      <c r="G10"/>
      <c r="H10"/>
      <c r="I10"/>
      <c r="J10"/>
      <c r="K10"/>
      <c r="L10" s="5"/>
      <c r="M10"/>
      <c r="N10"/>
      <c r="O10" s="17">
        <f t="shared" si="0"/>
        <v>0</v>
      </c>
      <c r="P10" s="5"/>
      <c r="Q10" s="73">
        <f t="shared" si="1"/>
        <v>7</v>
      </c>
    </row>
    <row r="11" spans="1:17" ht="15">
      <c r="A11" s="200" t="s">
        <v>5</v>
      </c>
      <c r="B11" s="49">
        <v>4020</v>
      </c>
      <c r="D11" s="167"/>
      <c r="E11" s="167"/>
      <c r="F11" s="167"/>
      <c r="G11" s="167"/>
      <c r="H11" s="167"/>
      <c r="I11" s="167"/>
      <c r="J11" s="167"/>
      <c r="K11" s="167"/>
      <c r="L11" s="58">
        <f>(2700*390)+55000</f>
        <v>1108000</v>
      </c>
      <c r="M11" s="49"/>
      <c r="N11" s="49"/>
      <c r="O11" s="66">
        <f t="shared" si="0"/>
        <v>1108000</v>
      </c>
      <c r="P11" s="58">
        <f>1101804.2-26750</f>
        <v>1075054.2</v>
      </c>
      <c r="Q11" s="42">
        <f t="shared" si="1"/>
        <v>8</v>
      </c>
    </row>
    <row r="12" spans="1:17" ht="15">
      <c r="A12" t="s">
        <v>6</v>
      </c>
      <c r="B12">
        <v>4021</v>
      </c>
      <c r="C12" s="201" t="s">
        <v>234</v>
      </c>
      <c r="L12" s="5">
        <f>75*750</f>
        <v>56250</v>
      </c>
      <c r="O12" s="17">
        <f t="shared" si="0"/>
        <v>56250</v>
      </c>
      <c r="P12" s="5">
        <f>41430-2500</f>
        <v>38930</v>
      </c>
      <c r="Q12" s="73">
        <f t="shared" si="1"/>
        <v>9</v>
      </c>
    </row>
    <row r="13" spans="1:17" ht="15">
      <c r="A13" t="s">
        <v>7</v>
      </c>
      <c r="B13">
        <v>4022</v>
      </c>
      <c r="C13" s="202" t="s">
        <v>235</v>
      </c>
      <c r="L13" s="5">
        <v>4400</v>
      </c>
      <c r="O13" s="17">
        <f t="shared" si="0"/>
        <v>4400</v>
      </c>
      <c r="P13" s="5">
        <v>8200</v>
      </c>
      <c r="Q13" s="42">
        <f t="shared" si="1"/>
        <v>10</v>
      </c>
    </row>
    <row r="14" spans="1:17" ht="15">
      <c r="A14" t="s">
        <v>8</v>
      </c>
      <c r="B14">
        <v>4024</v>
      </c>
      <c r="C14" s="202" t="s">
        <v>236</v>
      </c>
      <c r="L14" s="5">
        <f>128*125</f>
        <v>16000</v>
      </c>
      <c r="O14" s="17">
        <f t="shared" si="0"/>
        <v>16000</v>
      </c>
      <c r="P14" s="5">
        <v>14700</v>
      </c>
      <c r="Q14" s="73">
        <f t="shared" si="1"/>
        <v>11</v>
      </c>
    </row>
    <row r="15" spans="1:17" ht="15">
      <c r="A15" t="s">
        <v>128</v>
      </c>
      <c r="B15">
        <v>4030</v>
      </c>
      <c r="O15" s="17">
        <f t="shared" si="0"/>
        <v>0</v>
      </c>
      <c r="P15" s="5"/>
      <c r="Q15" s="42">
        <f t="shared" si="1"/>
        <v>12</v>
      </c>
    </row>
    <row r="16" spans="1:17" ht="15">
      <c r="A16" t="s">
        <v>129</v>
      </c>
      <c r="B16">
        <v>4031</v>
      </c>
      <c r="O16" s="17">
        <f t="shared" si="0"/>
        <v>0</v>
      </c>
      <c r="P16" s="5"/>
      <c r="Q16" s="73">
        <f t="shared" si="1"/>
        <v>13</v>
      </c>
    </row>
    <row r="17" spans="1:17" ht="15">
      <c r="A17" t="s">
        <v>11</v>
      </c>
      <c r="B17">
        <v>4040</v>
      </c>
      <c r="L17" s="5">
        <f>50000+15000</f>
        <v>65000</v>
      </c>
      <c r="O17" s="17">
        <f t="shared" si="0"/>
        <v>65000</v>
      </c>
      <c r="P17" s="5">
        <f>44400+2500+3400</f>
        <v>50300</v>
      </c>
      <c r="Q17" s="42">
        <f t="shared" si="1"/>
        <v>14</v>
      </c>
    </row>
    <row r="18" spans="1:17" ht="15">
      <c r="A18" t="s">
        <v>12</v>
      </c>
      <c r="B18">
        <v>4041</v>
      </c>
      <c r="O18" s="17">
        <f t="shared" si="0"/>
        <v>0</v>
      </c>
      <c r="P18" s="5"/>
      <c r="Q18" s="73">
        <f t="shared" si="1"/>
        <v>15</v>
      </c>
    </row>
    <row r="19" spans="1:17" ht="15">
      <c r="A19" t="s">
        <v>13</v>
      </c>
      <c r="B19">
        <v>4042</v>
      </c>
      <c r="L19" s="5">
        <v>4500</v>
      </c>
      <c r="O19" s="17">
        <f t="shared" si="0"/>
        <v>4500</v>
      </c>
      <c r="P19" s="5">
        <v>5155</v>
      </c>
      <c r="Q19" s="42">
        <f t="shared" si="1"/>
        <v>16</v>
      </c>
    </row>
    <row r="20" spans="1:17" ht="15">
      <c r="A20" t="s">
        <v>14</v>
      </c>
      <c r="B20">
        <v>4044</v>
      </c>
      <c r="O20" s="17">
        <f t="shared" si="0"/>
        <v>0</v>
      </c>
      <c r="P20" s="5"/>
      <c r="Q20" s="73">
        <f t="shared" si="1"/>
        <v>17</v>
      </c>
    </row>
    <row r="21" spans="1:17" ht="15">
      <c r="A21" t="s">
        <v>156</v>
      </c>
      <c r="B21">
        <v>4046</v>
      </c>
      <c r="L21" s="5">
        <v>25000</v>
      </c>
      <c r="O21" s="17">
        <f t="shared" si="0"/>
        <v>25000</v>
      </c>
      <c r="P21" s="5">
        <v>19410</v>
      </c>
      <c r="Q21" s="42">
        <f t="shared" si="1"/>
        <v>18</v>
      </c>
    </row>
    <row r="22" spans="1:17" ht="15">
      <c r="A22" t="s">
        <v>15</v>
      </c>
      <c r="B22">
        <v>4047</v>
      </c>
      <c r="O22" s="17">
        <f t="shared" si="0"/>
        <v>0</v>
      </c>
      <c r="P22" s="5"/>
      <c r="Q22" s="73">
        <f t="shared" si="1"/>
        <v>19</v>
      </c>
    </row>
    <row r="23" spans="1:17" ht="15">
      <c r="A23" t="s">
        <v>16</v>
      </c>
      <c r="B23">
        <v>4880</v>
      </c>
      <c r="O23" s="17">
        <f t="shared" si="0"/>
        <v>0</v>
      </c>
      <c r="P23" s="5"/>
      <c r="Q23" s="42">
        <f t="shared" si="1"/>
        <v>20</v>
      </c>
    </row>
    <row r="24" spans="1:17" ht="15">
      <c r="A24" t="s">
        <v>123</v>
      </c>
      <c r="B24">
        <v>4901</v>
      </c>
      <c r="O24" s="17">
        <f t="shared" si="0"/>
        <v>0</v>
      </c>
      <c r="P24" s="5"/>
      <c r="Q24" s="73">
        <f t="shared" si="1"/>
        <v>21</v>
      </c>
    </row>
    <row r="25" spans="1:17" ht="15">
      <c r="A25" t="s">
        <v>125</v>
      </c>
      <c r="B25">
        <v>4910</v>
      </c>
      <c r="O25" s="17">
        <f t="shared" si="0"/>
        <v>0</v>
      </c>
      <c r="P25" s="5"/>
      <c r="Q25" s="42">
        <f t="shared" si="1"/>
        <v>22</v>
      </c>
    </row>
    <row r="26" spans="1:17" ht="15">
      <c r="A26" t="s">
        <v>127</v>
      </c>
      <c r="B26">
        <v>4920</v>
      </c>
      <c r="C26" t="s">
        <v>130</v>
      </c>
      <c r="L26" s="5">
        <v>4000</v>
      </c>
      <c r="O26" s="17">
        <f t="shared" si="0"/>
        <v>4000</v>
      </c>
      <c r="P26" s="5">
        <f>3808+197</f>
        <v>4005</v>
      </c>
      <c r="Q26" s="73">
        <f t="shared" si="1"/>
        <v>23</v>
      </c>
    </row>
    <row r="27" spans="1:17" ht="15">
      <c r="A27" t="s">
        <v>18</v>
      </c>
      <c r="B27">
        <v>4921</v>
      </c>
      <c r="O27" s="17">
        <f t="shared" si="0"/>
        <v>0</v>
      </c>
      <c r="P27" s="5"/>
      <c r="Q27" s="42">
        <f t="shared" si="1"/>
        <v>24</v>
      </c>
    </row>
    <row r="28" spans="1:17" ht="15">
      <c r="A28" t="s">
        <v>19</v>
      </c>
      <c r="B28">
        <v>4930</v>
      </c>
      <c r="O28" s="17">
        <f t="shared" si="0"/>
        <v>0</v>
      </c>
      <c r="P28" s="5"/>
      <c r="Q28" s="73">
        <f t="shared" si="1"/>
        <v>25</v>
      </c>
    </row>
    <row r="29" spans="1:17" ht="15">
      <c r="A29" s="3" t="s">
        <v>20</v>
      </c>
      <c r="B29">
        <v>4990</v>
      </c>
      <c r="C29" t="s">
        <v>133</v>
      </c>
      <c r="L29" s="5">
        <f>25250+7000</f>
        <v>32250</v>
      </c>
      <c r="O29" s="17">
        <f t="shared" si="0"/>
        <v>32250</v>
      </c>
      <c r="P29" s="5">
        <f>6550+20200+1200</f>
        <v>27950</v>
      </c>
      <c r="Q29" s="42">
        <f t="shared" si="1"/>
        <v>26</v>
      </c>
    </row>
    <row r="30" spans="1:17" ht="15">
      <c r="A30" t="s">
        <v>21</v>
      </c>
      <c r="B30">
        <v>4992</v>
      </c>
      <c r="O30" s="17">
        <f t="shared" si="0"/>
        <v>0</v>
      </c>
      <c r="P30" s="5">
        <v>109591</v>
      </c>
      <c r="Q30" s="73">
        <f t="shared" si="1"/>
        <v>27</v>
      </c>
    </row>
    <row r="31" spans="1:17" ht="15.75" thickBot="1">
      <c r="A31" s="133" t="s">
        <v>22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7">
        <f>SUM(L11:L30)</f>
        <v>1315400</v>
      </c>
      <c r="M31" s="116"/>
      <c r="N31" s="116"/>
      <c r="O31" s="118">
        <f>SUM(C31:N31)</f>
        <v>1315400</v>
      </c>
      <c r="P31" s="120">
        <f>SUBTOTAL(109,P2:P30)</f>
        <v>1353295.2</v>
      </c>
      <c r="Q31" s="132">
        <f t="shared" si="1"/>
        <v>28</v>
      </c>
    </row>
    <row r="32" spans="1:17" ht="15">
      <c r="A32" t="s">
        <v>23</v>
      </c>
      <c r="O32" s="17">
        <f t="shared" si="0"/>
        <v>0</v>
      </c>
      <c r="P32" s="5"/>
      <c r="Q32" s="73"/>
    </row>
    <row r="33" spans="1:17" ht="15">
      <c r="A33" t="s">
        <v>24</v>
      </c>
      <c r="O33" s="17">
        <f t="shared" si="0"/>
        <v>0</v>
      </c>
      <c r="P33" s="5"/>
      <c r="Q33" s="42">
        <f>Q31+1</f>
        <v>29</v>
      </c>
    </row>
    <row r="34" spans="1:17" ht="15">
      <c r="A34" t="s">
        <v>25</v>
      </c>
      <c r="B34">
        <v>5010</v>
      </c>
      <c r="O34" s="17">
        <f t="shared" si="0"/>
        <v>0</v>
      </c>
      <c r="P34" s="5"/>
      <c r="Q34" s="73">
        <f>Q33+1</f>
        <v>30</v>
      </c>
    </row>
    <row r="35" spans="1:17" ht="15">
      <c r="A35" t="s">
        <v>26</v>
      </c>
      <c r="B35">
        <v>4970</v>
      </c>
      <c r="O35" s="17">
        <f t="shared" si="0"/>
        <v>0</v>
      </c>
      <c r="P35" s="5"/>
      <c r="Q35" s="42">
        <f>Q34+1</f>
        <v>31</v>
      </c>
    </row>
    <row r="36" spans="1:17" ht="15">
      <c r="A36" t="s">
        <v>27</v>
      </c>
      <c r="O36" s="17">
        <f t="shared" si="0"/>
        <v>0</v>
      </c>
      <c r="P36" s="5"/>
      <c r="Q36" s="73"/>
    </row>
    <row r="37" spans="1:17" ht="15">
      <c r="A37" s="1" t="s">
        <v>23</v>
      </c>
      <c r="O37" s="17">
        <f t="shared" si="0"/>
        <v>0</v>
      </c>
      <c r="P37" s="5"/>
      <c r="Q37" s="42"/>
    </row>
    <row r="38" spans="15:17" ht="15">
      <c r="O38" s="17">
        <f t="shared" si="0"/>
        <v>0</v>
      </c>
      <c r="P38" s="5"/>
      <c r="Q38" s="73"/>
    </row>
    <row r="39" spans="1:17" ht="15">
      <c r="A39" t="s">
        <v>28</v>
      </c>
      <c r="O39" s="17">
        <f t="shared" si="0"/>
        <v>0</v>
      </c>
      <c r="P39" s="5"/>
      <c r="Q39" s="42"/>
    </row>
    <row r="40" spans="15:17" ht="15">
      <c r="O40" s="17">
        <f t="shared" si="0"/>
        <v>0</v>
      </c>
      <c r="P40" s="5"/>
      <c r="Q40" s="73"/>
    </row>
    <row r="41" spans="1:17" ht="15">
      <c r="A41" s="63" t="s">
        <v>29</v>
      </c>
      <c r="O41" s="17">
        <f t="shared" si="0"/>
        <v>0</v>
      </c>
      <c r="P41" s="5"/>
      <c r="Q41" s="42"/>
    </row>
    <row r="42" spans="1:17" ht="15">
      <c r="A42" t="s">
        <v>25</v>
      </c>
      <c r="B42">
        <v>5010</v>
      </c>
      <c r="O42" s="17"/>
      <c r="P42" s="5"/>
      <c r="Q42" s="73">
        <v>32</v>
      </c>
    </row>
    <row r="43" spans="1:17" ht="15">
      <c r="A43" t="s">
        <v>30</v>
      </c>
      <c r="B43">
        <v>6000</v>
      </c>
      <c r="O43" s="17">
        <f t="shared" si="0"/>
        <v>0</v>
      </c>
      <c r="P43" s="5"/>
      <c r="Q43" s="73">
        <f>Q42+1</f>
        <v>33</v>
      </c>
    </row>
    <row r="44" spans="1:17" ht="15">
      <c r="A44" t="s">
        <v>31</v>
      </c>
      <c r="B44">
        <v>6005</v>
      </c>
      <c r="O44" s="17">
        <f t="shared" si="0"/>
        <v>0</v>
      </c>
      <c r="P44" s="5"/>
      <c r="Q44" s="42">
        <f>Q43+1</f>
        <v>34</v>
      </c>
    </row>
    <row r="45" spans="1:17" ht="15">
      <c r="A45" t="s">
        <v>32</v>
      </c>
      <c r="B45">
        <v>6010</v>
      </c>
      <c r="L45" s="5">
        <v>13500</v>
      </c>
      <c r="O45" s="17">
        <f t="shared" si="0"/>
        <v>13500</v>
      </c>
      <c r="P45" s="5">
        <v>9521.32</v>
      </c>
      <c r="Q45" s="73">
        <f aca="true" t="shared" si="2" ref="Q45:Q108">Q44+1</f>
        <v>35</v>
      </c>
    </row>
    <row r="46" spans="1:17" ht="15">
      <c r="A46" t="s">
        <v>154</v>
      </c>
      <c r="O46" s="17">
        <f t="shared" si="0"/>
        <v>0</v>
      </c>
      <c r="P46" s="5"/>
      <c r="Q46" s="42">
        <f t="shared" si="2"/>
        <v>36</v>
      </c>
    </row>
    <row r="47" spans="1:17" ht="15">
      <c r="A47" t="s">
        <v>33</v>
      </c>
      <c r="B47">
        <v>6110</v>
      </c>
      <c r="O47" s="17">
        <f t="shared" si="0"/>
        <v>0</v>
      </c>
      <c r="P47" s="5"/>
      <c r="Q47" s="73">
        <f t="shared" si="2"/>
        <v>37</v>
      </c>
    </row>
    <row r="48" spans="1:17" ht="15">
      <c r="A48" t="s">
        <v>34</v>
      </c>
      <c r="B48">
        <v>6120</v>
      </c>
      <c r="O48" s="17">
        <f t="shared" si="0"/>
        <v>0</v>
      </c>
      <c r="P48" s="5"/>
      <c r="Q48" s="42">
        <f t="shared" si="2"/>
        <v>38</v>
      </c>
    </row>
    <row r="49" spans="1:17" ht="15">
      <c r="A49" t="s">
        <v>35</v>
      </c>
      <c r="B49">
        <v>6130</v>
      </c>
      <c r="O49" s="17">
        <f t="shared" si="0"/>
        <v>0</v>
      </c>
      <c r="P49" s="5"/>
      <c r="Q49" s="73">
        <f t="shared" si="2"/>
        <v>39</v>
      </c>
    </row>
    <row r="50" spans="1:17" ht="15">
      <c r="A50" t="s">
        <v>36</v>
      </c>
      <c r="B50">
        <v>6140</v>
      </c>
      <c r="O50" s="17">
        <f t="shared" si="0"/>
        <v>0</v>
      </c>
      <c r="P50" s="5"/>
      <c r="Q50" s="42">
        <f t="shared" si="2"/>
        <v>40</v>
      </c>
    </row>
    <row r="51" spans="1:17" ht="15">
      <c r="A51" t="s">
        <v>37</v>
      </c>
      <c r="B51">
        <v>6150</v>
      </c>
      <c r="O51" s="17">
        <f t="shared" si="0"/>
        <v>0</v>
      </c>
      <c r="P51" s="5"/>
      <c r="Q51" s="73">
        <f t="shared" si="2"/>
        <v>41</v>
      </c>
    </row>
    <row r="52" spans="1:17" ht="15">
      <c r="A52" t="s">
        <v>38</v>
      </c>
      <c r="B52">
        <v>6155</v>
      </c>
      <c r="O52" s="17">
        <f t="shared" si="0"/>
        <v>0</v>
      </c>
      <c r="P52" s="5"/>
      <c r="Q52" s="42">
        <f t="shared" si="2"/>
        <v>42</v>
      </c>
    </row>
    <row r="53" spans="1:17" ht="15">
      <c r="A53" t="s">
        <v>94</v>
      </c>
      <c r="B53">
        <v>6170</v>
      </c>
      <c r="O53" s="17">
        <f t="shared" si="0"/>
        <v>0</v>
      </c>
      <c r="P53" s="5"/>
      <c r="Q53" s="73">
        <f t="shared" si="2"/>
        <v>43</v>
      </c>
    </row>
    <row r="54" spans="1:17" ht="15">
      <c r="A54" t="s">
        <v>95</v>
      </c>
      <c r="B54">
        <v>6172</v>
      </c>
      <c r="O54" s="17">
        <f t="shared" si="0"/>
        <v>0</v>
      </c>
      <c r="P54" s="5"/>
      <c r="Q54" s="42">
        <f t="shared" si="2"/>
        <v>44</v>
      </c>
    </row>
    <row r="55" spans="1:17" ht="15">
      <c r="A55" t="s">
        <v>96</v>
      </c>
      <c r="B55">
        <v>6180</v>
      </c>
      <c r="O55" s="17">
        <f t="shared" si="0"/>
        <v>0</v>
      </c>
      <c r="P55" s="5"/>
      <c r="Q55" s="73">
        <f t="shared" si="2"/>
        <v>45</v>
      </c>
    </row>
    <row r="56" spans="1:17" ht="15">
      <c r="A56" t="s">
        <v>97</v>
      </c>
      <c r="B56">
        <v>6182</v>
      </c>
      <c r="O56" s="17">
        <f t="shared" si="0"/>
        <v>0</v>
      </c>
      <c r="P56" s="5"/>
      <c r="Q56" s="42">
        <f t="shared" si="2"/>
        <v>46</v>
      </c>
    </row>
    <row r="57" spans="1:17" ht="15">
      <c r="A57" t="s">
        <v>98</v>
      </c>
      <c r="B57">
        <v>6200</v>
      </c>
      <c r="O57" s="17">
        <f t="shared" si="0"/>
        <v>0</v>
      </c>
      <c r="P57" s="5"/>
      <c r="Q57" s="73">
        <f t="shared" si="2"/>
        <v>47</v>
      </c>
    </row>
    <row r="58" spans="1:17" ht="15">
      <c r="A58" t="s">
        <v>134</v>
      </c>
      <c r="B58">
        <v>6210</v>
      </c>
      <c r="L58" s="59">
        <v>30000</v>
      </c>
      <c r="O58" s="17">
        <f t="shared" si="0"/>
        <v>30000</v>
      </c>
      <c r="P58" s="5">
        <v>6362.09</v>
      </c>
      <c r="Q58" s="42">
        <f t="shared" si="2"/>
        <v>48</v>
      </c>
    </row>
    <row r="59" spans="1:17" ht="15">
      <c r="A59" t="s">
        <v>40</v>
      </c>
      <c r="B59">
        <v>6210</v>
      </c>
      <c r="L59" s="59"/>
      <c r="O59" s="17">
        <f t="shared" si="0"/>
        <v>0</v>
      </c>
      <c r="P59" s="5"/>
      <c r="Q59" s="73">
        <f t="shared" si="2"/>
        <v>49</v>
      </c>
    </row>
    <row r="60" spans="1:17" ht="15">
      <c r="A60" t="s">
        <v>41</v>
      </c>
      <c r="B60">
        <v>6221</v>
      </c>
      <c r="O60" s="17">
        <f t="shared" si="0"/>
        <v>0</v>
      </c>
      <c r="P60" s="5"/>
      <c r="Q60" s="42">
        <f t="shared" si="2"/>
        <v>50</v>
      </c>
    </row>
    <row r="61" spans="1:17" ht="15">
      <c r="A61" t="s">
        <v>42</v>
      </c>
      <c r="B61">
        <v>6222</v>
      </c>
      <c r="O61" s="17">
        <f t="shared" si="0"/>
        <v>0</v>
      </c>
      <c r="P61" s="5"/>
      <c r="Q61" s="73">
        <f t="shared" si="2"/>
        <v>51</v>
      </c>
    </row>
    <row r="62" spans="1:17" ht="15">
      <c r="A62" t="s">
        <v>43</v>
      </c>
      <c r="B62">
        <v>6223</v>
      </c>
      <c r="O62" s="17">
        <f t="shared" si="0"/>
        <v>0</v>
      </c>
      <c r="P62" s="5"/>
      <c r="Q62" s="42">
        <f t="shared" si="2"/>
        <v>52</v>
      </c>
    </row>
    <row r="63" spans="1:17" ht="15">
      <c r="A63" t="s">
        <v>44</v>
      </c>
      <c r="B63">
        <v>6224</v>
      </c>
      <c r="L63" s="59"/>
      <c r="O63" s="17">
        <f t="shared" si="0"/>
        <v>0</v>
      </c>
      <c r="P63" s="5"/>
      <c r="Q63" s="73">
        <f t="shared" si="2"/>
        <v>53</v>
      </c>
    </row>
    <row r="64" spans="1:17" ht="15">
      <c r="A64" t="s">
        <v>45</v>
      </c>
      <c r="B64">
        <v>6230</v>
      </c>
      <c r="O64" s="17">
        <f t="shared" si="0"/>
        <v>0</v>
      </c>
      <c r="P64" s="5"/>
      <c r="Q64" s="42">
        <f t="shared" si="2"/>
        <v>54</v>
      </c>
    </row>
    <row r="65" spans="1:17" ht="15">
      <c r="A65" t="s">
        <v>46</v>
      </c>
      <c r="B65">
        <v>6240</v>
      </c>
      <c r="O65" s="17">
        <f t="shared" si="0"/>
        <v>0</v>
      </c>
      <c r="P65" s="5"/>
      <c r="Q65" s="73">
        <f t="shared" si="2"/>
        <v>55</v>
      </c>
    </row>
    <row r="66" spans="1:17" ht="15">
      <c r="A66" t="s">
        <v>135</v>
      </c>
      <c r="B66">
        <v>6250</v>
      </c>
      <c r="L66" s="5">
        <v>1400</v>
      </c>
      <c r="O66" s="17">
        <f t="shared" si="0"/>
        <v>1400</v>
      </c>
      <c r="P66" s="5">
        <v>1036</v>
      </c>
      <c r="Q66" s="42">
        <f t="shared" si="2"/>
        <v>56</v>
      </c>
    </row>
    <row r="67" spans="1:17" ht="15">
      <c r="A67" t="s">
        <v>48</v>
      </c>
      <c r="B67">
        <v>6260</v>
      </c>
      <c r="O67" s="17">
        <f t="shared" si="0"/>
        <v>0</v>
      </c>
      <c r="P67" s="5"/>
      <c r="Q67" s="73">
        <f t="shared" si="2"/>
        <v>57</v>
      </c>
    </row>
    <row r="68" spans="1:17" ht="15">
      <c r="A68" t="s">
        <v>136</v>
      </c>
      <c r="B68">
        <v>6300</v>
      </c>
      <c r="L68" s="5">
        <v>10000</v>
      </c>
      <c r="O68" s="17">
        <f aca="true" t="shared" si="3" ref="O68:O119">SUM(C68:N68)</f>
        <v>10000</v>
      </c>
      <c r="P68" s="5">
        <f>900+241.67+235.52+6000</f>
        <v>7377.1900000000005</v>
      </c>
      <c r="Q68" s="42">
        <f t="shared" si="2"/>
        <v>58</v>
      </c>
    </row>
    <row r="69" spans="1:17" ht="15">
      <c r="A69" t="s">
        <v>50</v>
      </c>
      <c r="B69">
        <v>6301</v>
      </c>
      <c r="O69" s="17">
        <f t="shared" si="3"/>
        <v>0</v>
      </c>
      <c r="P69" s="5"/>
      <c r="Q69" s="73">
        <f t="shared" si="2"/>
        <v>59</v>
      </c>
    </row>
    <row r="70" spans="1:17" ht="15">
      <c r="A70" t="s">
        <v>51</v>
      </c>
      <c r="B70">
        <v>6302</v>
      </c>
      <c r="O70" s="17">
        <f t="shared" si="3"/>
        <v>0</v>
      </c>
      <c r="P70" s="5"/>
      <c r="Q70" s="42">
        <f t="shared" si="2"/>
        <v>60</v>
      </c>
    </row>
    <row r="71" spans="1:17" ht="15">
      <c r="A71" t="s">
        <v>52</v>
      </c>
      <c r="B71">
        <v>6304</v>
      </c>
      <c r="O71" s="17">
        <f t="shared" si="3"/>
        <v>0</v>
      </c>
      <c r="P71" s="5"/>
      <c r="Q71" s="73">
        <f t="shared" si="2"/>
        <v>61</v>
      </c>
    </row>
    <row r="72" spans="1:17" ht="15">
      <c r="A72" t="s">
        <v>53</v>
      </c>
      <c r="B72">
        <v>6310</v>
      </c>
      <c r="O72" s="17">
        <f t="shared" si="3"/>
        <v>0</v>
      </c>
      <c r="P72" s="5"/>
      <c r="Q72" s="42">
        <f t="shared" si="2"/>
        <v>62</v>
      </c>
    </row>
    <row r="73" spans="1:17" ht="15">
      <c r="A73" t="s">
        <v>54</v>
      </c>
      <c r="B73">
        <v>6330</v>
      </c>
      <c r="O73" s="17">
        <f t="shared" si="3"/>
        <v>0</v>
      </c>
      <c r="P73" s="5"/>
      <c r="Q73" s="73">
        <f t="shared" si="2"/>
        <v>63</v>
      </c>
    </row>
    <row r="74" spans="1:17" ht="15">
      <c r="A74" t="s">
        <v>55</v>
      </c>
      <c r="B74">
        <v>6331</v>
      </c>
      <c r="O74" s="17">
        <f t="shared" si="3"/>
        <v>0</v>
      </c>
      <c r="P74" s="5"/>
      <c r="Q74" s="42">
        <f t="shared" si="2"/>
        <v>64</v>
      </c>
    </row>
    <row r="75" spans="1:17" ht="15">
      <c r="A75" t="s">
        <v>56</v>
      </c>
      <c r="B75">
        <v>6340</v>
      </c>
      <c r="C75" t="s">
        <v>137</v>
      </c>
      <c r="L75" s="59">
        <v>65000</v>
      </c>
      <c r="O75" s="17">
        <f t="shared" si="3"/>
        <v>65000</v>
      </c>
      <c r="P75" s="5">
        <f>70190.74+50</f>
        <v>70240.74</v>
      </c>
      <c r="Q75" s="73">
        <f t="shared" si="2"/>
        <v>65</v>
      </c>
    </row>
    <row r="76" spans="1:17" ht="15">
      <c r="A76" t="s">
        <v>57</v>
      </c>
      <c r="B76">
        <v>6400</v>
      </c>
      <c r="L76" s="59">
        <v>5000</v>
      </c>
      <c r="O76" s="17">
        <f t="shared" si="3"/>
        <v>5000</v>
      </c>
      <c r="P76" s="5">
        <f>3265.39+3265.39</f>
        <v>6530.78</v>
      </c>
      <c r="Q76" s="42">
        <f t="shared" si="2"/>
        <v>66</v>
      </c>
    </row>
    <row r="77" spans="1:17" ht="15">
      <c r="A77" t="s">
        <v>58</v>
      </c>
      <c r="B77">
        <v>6401</v>
      </c>
      <c r="L77" s="59"/>
      <c r="O77" s="17">
        <f t="shared" si="3"/>
        <v>0</v>
      </c>
      <c r="P77" s="5"/>
      <c r="Q77" s="73">
        <f t="shared" si="2"/>
        <v>67</v>
      </c>
    </row>
    <row r="78" spans="1:17" ht="15">
      <c r="A78" t="s">
        <v>99</v>
      </c>
      <c r="B78">
        <v>6402</v>
      </c>
      <c r="L78" s="59"/>
      <c r="O78" s="17">
        <f t="shared" si="3"/>
        <v>0</v>
      </c>
      <c r="P78" s="5"/>
      <c r="Q78" s="42">
        <f t="shared" si="2"/>
        <v>68</v>
      </c>
    </row>
    <row r="79" spans="1:17" ht="15">
      <c r="A79" t="s">
        <v>59</v>
      </c>
      <c r="B79">
        <v>6403</v>
      </c>
      <c r="L79" s="59"/>
      <c r="O79" s="17">
        <f t="shared" si="3"/>
        <v>0</v>
      </c>
      <c r="P79" s="5"/>
      <c r="Q79" s="73">
        <f t="shared" si="2"/>
        <v>69</v>
      </c>
    </row>
    <row r="80" spans="1:17" ht="15">
      <c r="A80" t="s">
        <v>60</v>
      </c>
      <c r="B80">
        <v>6404</v>
      </c>
      <c r="L80" s="59"/>
      <c r="O80" s="17">
        <f t="shared" si="3"/>
        <v>0</v>
      </c>
      <c r="P80" s="5"/>
      <c r="Q80" s="42">
        <f t="shared" si="2"/>
        <v>70</v>
      </c>
    </row>
    <row r="81" spans="1:17" ht="15">
      <c r="A81" t="s">
        <v>100</v>
      </c>
      <c r="B81">
        <v>6405</v>
      </c>
      <c r="L81" s="59"/>
      <c r="O81" s="17">
        <f t="shared" si="3"/>
        <v>0</v>
      </c>
      <c r="P81" s="5"/>
      <c r="Q81" s="73">
        <f t="shared" si="2"/>
        <v>71</v>
      </c>
    </row>
    <row r="82" spans="1:17" ht="15">
      <c r="A82" t="s">
        <v>61</v>
      </c>
      <c r="B82">
        <v>6410</v>
      </c>
      <c r="L82" s="59"/>
      <c r="O82" s="17">
        <f t="shared" si="3"/>
        <v>0</v>
      </c>
      <c r="P82" s="5"/>
      <c r="Q82" s="42">
        <f t="shared" si="2"/>
        <v>72</v>
      </c>
    </row>
    <row r="83" spans="1:17" ht="15">
      <c r="A83" t="s">
        <v>62</v>
      </c>
      <c r="B83">
        <v>6430</v>
      </c>
      <c r="C83" t="s">
        <v>131</v>
      </c>
      <c r="L83" s="59">
        <v>11000</v>
      </c>
      <c r="O83" s="17">
        <f t="shared" si="3"/>
        <v>11000</v>
      </c>
      <c r="P83" s="5">
        <f>8373.44+2500</f>
        <v>10873.44</v>
      </c>
      <c r="Q83" s="73">
        <f t="shared" si="2"/>
        <v>73</v>
      </c>
    </row>
    <row r="84" spans="1:17" ht="15">
      <c r="A84" t="s">
        <v>63</v>
      </c>
      <c r="B84">
        <v>6440</v>
      </c>
      <c r="L84" s="59">
        <f>40000</f>
        <v>40000</v>
      </c>
      <c r="O84" s="17">
        <f t="shared" si="3"/>
        <v>40000</v>
      </c>
      <c r="P84" s="5">
        <f>34944.07-6000</f>
        <v>28944.07</v>
      </c>
      <c r="Q84" s="42">
        <f t="shared" si="2"/>
        <v>74</v>
      </c>
    </row>
    <row r="85" spans="1:17" ht="15">
      <c r="A85" t="s">
        <v>64</v>
      </c>
      <c r="B85">
        <v>6450</v>
      </c>
      <c r="L85" s="59"/>
      <c r="O85" s="17">
        <f t="shared" si="3"/>
        <v>0</v>
      </c>
      <c r="P85" s="5">
        <v>106800.48</v>
      </c>
      <c r="Q85" s="73">
        <f t="shared" si="2"/>
        <v>75</v>
      </c>
    </row>
    <row r="86" spans="1:17" ht="15">
      <c r="A86" t="s">
        <v>126</v>
      </c>
      <c r="B86">
        <v>6501</v>
      </c>
      <c r="L86" s="59"/>
      <c r="O86" s="17">
        <f t="shared" si="3"/>
        <v>0</v>
      </c>
      <c r="P86" s="5"/>
      <c r="Q86" s="42">
        <f t="shared" si="2"/>
        <v>76</v>
      </c>
    </row>
    <row r="87" spans="1:17" ht="15">
      <c r="A87" t="s">
        <v>65</v>
      </c>
      <c r="B87">
        <v>6600</v>
      </c>
      <c r="L87" s="59"/>
      <c r="O87" s="17">
        <f t="shared" si="3"/>
        <v>0</v>
      </c>
      <c r="P87" s="5"/>
      <c r="Q87" s="73">
        <f t="shared" si="2"/>
        <v>77</v>
      </c>
    </row>
    <row r="88" spans="1:17" ht="15">
      <c r="A88" t="s">
        <v>66</v>
      </c>
      <c r="B88">
        <v>6610</v>
      </c>
      <c r="L88" s="59"/>
      <c r="O88" s="17">
        <f t="shared" si="3"/>
        <v>0</v>
      </c>
      <c r="P88" s="5"/>
      <c r="Q88" s="42">
        <f t="shared" si="2"/>
        <v>78</v>
      </c>
    </row>
    <row r="89" spans="1:17" ht="15">
      <c r="A89" t="s">
        <v>67</v>
      </c>
      <c r="B89">
        <v>6700</v>
      </c>
      <c r="L89" s="59">
        <v>20000</v>
      </c>
      <c r="O89" s="17">
        <f t="shared" si="3"/>
        <v>20000</v>
      </c>
      <c r="P89" s="5">
        <v>6750</v>
      </c>
      <c r="Q89" s="73">
        <f t="shared" si="2"/>
        <v>79</v>
      </c>
    </row>
    <row r="90" spans="1:17" ht="15">
      <c r="A90" t="s">
        <v>68</v>
      </c>
      <c r="B90">
        <v>6710</v>
      </c>
      <c r="L90" s="59"/>
      <c r="O90" s="17">
        <f t="shared" si="3"/>
        <v>0</v>
      </c>
      <c r="P90" s="5">
        <v>446.78</v>
      </c>
      <c r="Q90" s="42">
        <f t="shared" si="2"/>
        <v>80</v>
      </c>
    </row>
    <row r="91" spans="1:17" ht="15">
      <c r="A91" t="s">
        <v>124</v>
      </c>
      <c r="B91">
        <v>6720</v>
      </c>
      <c r="O91" s="17"/>
      <c r="P91" s="5"/>
      <c r="Q91" s="73">
        <f t="shared" si="2"/>
        <v>81</v>
      </c>
    </row>
    <row r="92" spans="1:17" ht="15">
      <c r="A92" t="s">
        <v>69</v>
      </c>
      <c r="B92">
        <v>6730</v>
      </c>
      <c r="O92" s="17">
        <f t="shared" si="3"/>
        <v>0</v>
      </c>
      <c r="P92" s="5"/>
      <c r="Q92" s="42">
        <f t="shared" si="2"/>
        <v>82</v>
      </c>
    </row>
    <row r="93" spans="1:17" ht="15">
      <c r="A93" t="s">
        <v>70</v>
      </c>
      <c r="B93">
        <v>6740</v>
      </c>
      <c r="O93" s="17">
        <f t="shared" si="3"/>
        <v>0</v>
      </c>
      <c r="P93" s="5"/>
      <c r="Q93" s="73">
        <f t="shared" si="2"/>
        <v>83</v>
      </c>
    </row>
    <row r="94" spans="1:17" ht="15">
      <c r="A94" t="s">
        <v>71</v>
      </c>
      <c r="B94">
        <v>6800</v>
      </c>
      <c r="L94" s="5">
        <f>9000-500</f>
        <v>8500</v>
      </c>
      <c r="O94" s="17">
        <f t="shared" si="3"/>
        <v>8500</v>
      </c>
      <c r="P94" s="5">
        <v>8755.37</v>
      </c>
      <c r="Q94" s="42">
        <f t="shared" si="2"/>
        <v>84</v>
      </c>
    </row>
    <row r="95" spans="1:17" ht="15">
      <c r="A95" t="s">
        <v>72</v>
      </c>
      <c r="B95">
        <v>6810</v>
      </c>
      <c r="L95" s="5">
        <f>7000-500</f>
        <v>6500</v>
      </c>
      <c r="O95" s="17">
        <f t="shared" si="3"/>
        <v>6500</v>
      </c>
      <c r="P95" s="5">
        <v>5509.61</v>
      </c>
      <c r="Q95" s="73">
        <f t="shared" si="2"/>
        <v>85</v>
      </c>
    </row>
    <row r="96" spans="1:17" ht="15">
      <c r="A96" t="s">
        <v>73</v>
      </c>
      <c r="B96">
        <v>6820</v>
      </c>
      <c r="L96" s="5">
        <v>4000</v>
      </c>
      <c r="O96" s="17">
        <f t="shared" si="3"/>
        <v>4000</v>
      </c>
      <c r="P96" s="5">
        <v>3845</v>
      </c>
      <c r="Q96" s="42">
        <f t="shared" si="2"/>
        <v>86</v>
      </c>
    </row>
    <row r="97" spans="1:17" ht="73.5" customHeight="1">
      <c r="A97" s="64" t="s">
        <v>74</v>
      </c>
      <c r="B97" s="64">
        <v>6840</v>
      </c>
      <c r="C97" s="167" t="s">
        <v>226</v>
      </c>
      <c r="D97" s="167"/>
      <c r="E97" s="167"/>
      <c r="F97" s="167"/>
      <c r="G97" s="167"/>
      <c r="H97" s="167"/>
      <c r="I97" s="167"/>
      <c r="J97" s="167"/>
      <c r="K97" s="167"/>
      <c r="L97" s="65">
        <f>34000+36000+15400+12322+7400+7000+4600+5000+4000+14000+278-2000+1134</f>
        <v>139134</v>
      </c>
      <c r="M97" s="64"/>
      <c r="N97" s="64"/>
      <c r="O97" s="67">
        <f>SUM(C97:N97)</f>
        <v>139134</v>
      </c>
      <c r="P97" s="177">
        <v>135194.3</v>
      </c>
      <c r="Q97" s="73">
        <f t="shared" si="2"/>
        <v>87</v>
      </c>
    </row>
    <row r="98" spans="1:17" ht="15">
      <c r="A98" t="s">
        <v>75</v>
      </c>
      <c r="B98">
        <v>6850</v>
      </c>
      <c r="L98" s="5">
        <f>50000-3500</f>
        <v>46500</v>
      </c>
      <c r="O98" s="17">
        <f t="shared" si="3"/>
        <v>46500</v>
      </c>
      <c r="P98" s="5">
        <v>49198.43</v>
      </c>
      <c r="Q98" s="42">
        <f t="shared" si="2"/>
        <v>88</v>
      </c>
    </row>
    <row r="99" spans="1:17" ht="15">
      <c r="A99" t="s">
        <v>76</v>
      </c>
      <c r="B99">
        <v>6860</v>
      </c>
      <c r="O99" s="17">
        <f t="shared" si="3"/>
        <v>0</v>
      </c>
      <c r="P99" s="5"/>
      <c r="Q99" s="73">
        <f t="shared" si="2"/>
        <v>89</v>
      </c>
    </row>
    <row r="100" spans="1:17" ht="15">
      <c r="A100" t="s">
        <v>77</v>
      </c>
      <c r="B100">
        <v>6900</v>
      </c>
      <c r="O100" s="17">
        <f t="shared" si="3"/>
        <v>0</v>
      </c>
      <c r="P100" s="5"/>
      <c r="Q100" s="42">
        <f t="shared" si="2"/>
        <v>90</v>
      </c>
    </row>
    <row r="101" spans="1:17" ht="15">
      <c r="A101" t="s">
        <v>78</v>
      </c>
      <c r="B101">
        <v>6910</v>
      </c>
      <c r="O101" s="17">
        <f t="shared" si="3"/>
        <v>0</v>
      </c>
      <c r="P101" s="5"/>
      <c r="Q101" s="73">
        <f t="shared" si="2"/>
        <v>91</v>
      </c>
    </row>
    <row r="102" spans="1:17" ht="15">
      <c r="A102" t="s">
        <v>79</v>
      </c>
      <c r="B102">
        <v>6920</v>
      </c>
      <c r="O102" s="17">
        <f t="shared" si="3"/>
        <v>0</v>
      </c>
      <c r="P102" s="5"/>
      <c r="Q102" s="42">
        <f t="shared" si="2"/>
        <v>92</v>
      </c>
    </row>
    <row r="103" spans="1:17" ht="15">
      <c r="A103" t="s">
        <v>101</v>
      </c>
      <c r="B103">
        <v>6921</v>
      </c>
      <c r="L103" s="5">
        <f>22000</f>
        <v>22000</v>
      </c>
      <c r="O103" s="17">
        <f t="shared" si="3"/>
        <v>22000</v>
      </c>
      <c r="P103" s="5">
        <f>35+37.06+21000</f>
        <v>21072.06</v>
      </c>
      <c r="Q103" s="73">
        <f t="shared" si="2"/>
        <v>93</v>
      </c>
    </row>
    <row r="104" spans="1:17" ht="15">
      <c r="A104" t="s">
        <v>80</v>
      </c>
      <c r="B104">
        <v>6930</v>
      </c>
      <c r="O104" s="17">
        <f t="shared" si="3"/>
        <v>0</v>
      </c>
      <c r="P104" s="5"/>
      <c r="Q104" s="42">
        <f t="shared" si="2"/>
        <v>94</v>
      </c>
    </row>
    <row r="105" spans="1:17" ht="30" customHeight="1">
      <c r="A105" t="s">
        <v>110</v>
      </c>
      <c r="B105">
        <v>6940</v>
      </c>
      <c r="O105" s="17">
        <f t="shared" si="3"/>
        <v>0</v>
      </c>
      <c r="P105" s="5"/>
      <c r="Q105" s="73">
        <f t="shared" si="2"/>
        <v>95</v>
      </c>
    </row>
    <row r="106" spans="1:17" ht="30">
      <c r="A106" t="s">
        <v>81</v>
      </c>
      <c r="B106">
        <v>6950</v>
      </c>
      <c r="C106" s="210" t="s">
        <v>161</v>
      </c>
      <c r="D106" s="211"/>
      <c r="E106" s="211"/>
      <c r="F106" s="211"/>
      <c r="G106" s="211"/>
      <c r="H106" s="211"/>
      <c r="I106" s="211"/>
      <c r="J106" s="211"/>
      <c r="K106" s="208"/>
      <c r="L106" s="59">
        <f>25000+1900+4500+55000+1500+7000</f>
        <v>94900</v>
      </c>
      <c r="O106" s="17">
        <f>SUM(C106:N106)</f>
        <v>94900</v>
      </c>
      <c r="P106" s="5">
        <f>89240.89-1600-1600</f>
        <v>86040.89</v>
      </c>
      <c r="Q106" s="42">
        <f t="shared" si="2"/>
        <v>96</v>
      </c>
    </row>
    <row r="107" spans="1:17" ht="15">
      <c r="A107" t="s">
        <v>82</v>
      </c>
      <c r="B107">
        <v>6960</v>
      </c>
      <c r="C107" s="68" t="s">
        <v>246</v>
      </c>
      <c r="D107" s="50"/>
      <c r="E107" s="50"/>
      <c r="F107" s="50"/>
      <c r="G107" s="50"/>
      <c r="H107" s="50"/>
      <c r="I107" s="42"/>
      <c r="J107" s="42"/>
      <c r="L107" s="5">
        <v>3500</v>
      </c>
      <c r="O107" s="17">
        <f t="shared" si="3"/>
        <v>3500</v>
      </c>
      <c r="P107" s="5">
        <f>1600+1600</f>
        <v>3200</v>
      </c>
      <c r="Q107" s="73">
        <f t="shared" si="2"/>
        <v>97</v>
      </c>
    </row>
    <row r="108" spans="1:17" ht="15">
      <c r="A108" t="s">
        <v>83</v>
      </c>
      <c r="B108">
        <v>7000</v>
      </c>
      <c r="C108" s="50"/>
      <c r="D108" s="50"/>
      <c r="E108" s="50"/>
      <c r="F108" s="50"/>
      <c r="G108" s="50"/>
      <c r="H108" s="50"/>
      <c r="I108" s="42"/>
      <c r="J108" s="42"/>
      <c r="O108" s="17">
        <f t="shared" si="3"/>
        <v>0</v>
      </c>
      <c r="P108" s="5"/>
      <c r="Q108" s="42">
        <f t="shared" si="2"/>
        <v>98</v>
      </c>
    </row>
    <row r="109" spans="1:17" ht="15">
      <c r="A109" t="s">
        <v>84</v>
      </c>
      <c r="B109">
        <v>7500</v>
      </c>
      <c r="O109" s="17">
        <f t="shared" si="3"/>
        <v>0</v>
      </c>
      <c r="P109" s="5"/>
      <c r="Q109" s="73">
        <f aca="true" t="shared" si="4" ref="Q109:Q121">Q108+1</f>
        <v>99</v>
      </c>
    </row>
    <row r="110" spans="1:17" ht="15">
      <c r="A110" t="s">
        <v>102</v>
      </c>
      <c r="B110">
        <v>7510</v>
      </c>
      <c r="O110" s="17">
        <f t="shared" si="3"/>
        <v>0</v>
      </c>
      <c r="P110" s="5"/>
      <c r="Q110" s="42">
        <f t="shared" si="4"/>
        <v>100</v>
      </c>
    </row>
    <row r="111" spans="1:17" ht="15">
      <c r="A111" t="s">
        <v>103</v>
      </c>
      <c r="B111">
        <v>7800</v>
      </c>
      <c r="O111" s="17">
        <f t="shared" si="3"/>
        <v>0</v>
      </c>
      <c r="P111" s="5"/>
      <c r="Q111" s="73">
        <f t="shared" si="4"/>
        <v>101</v>
      </c>
    </row>
    <row r="112" spans="1:17" ht="15">
      <c r="A112" t="s">
        <v>104</v>
      </c>
      <c r="B112">
        <v>7810</v>
      </c>
      <c r="O112" s="17">
        <f t="shared" si="3"/>
        <v>0</v>
      </c>
      <c r="P112" s="5"/>
      <c r="Q112" s="42">
        <f t="shared" si="4"/>
        <v>102</v>
      </c>
    </row>
    <row r="113" spans="1:17" ht="15">
      <c r="A113" t="s">
        <v>105</v>
      </c>
      <c r="B113">
        <v>7820</v>
      </c>
      <c r="O113" s="17">
        <f t="shared" si="3"/>
        <v>0</v>
      </c>
      <c r="P113" s="5"/>
      <c r="Q113" s="73">
        <f t="shared" si="4"/>
        <v>103</v>
      </c>
    </row>
    <row r="114" spans="1:17" ht="15">
      <c r="A114" t="s">
        <v>85</v>
      </c>
      <c r="B114">
        <v>7830</v>
      </c>
      <c r="O114" s="17">
        <f t="shared" si="3"/>
        <v>0</v>
      </c>
      <c r="P114" s="5"/>
      <c r="Q114" s="42">
        <f t="shared" si="4"/>
        <v>104</v>
      </c>
    </row>
    <row r="115" spans="1:17" ht="15">
      <c r="A115" t="s">
        <v>86</v>
      </c>
      <c r="B115">
        <v>7840</v>
      </c>
      <c r="C115" t="s">
        <v>241</v>
      </c>
      <c r="L115" s="5">
        <v>500</v>
      </c>
      <c r="O115" s="17">
        <f>SUM(C115:N115)</f>
        <v>500</v>
      </c>
      <c r="P115" s="5"/>
      <c r="Q115" s="73">
        <f t="shared" si="4"/>
        <v>105</v>
      </c>
    </row>
    <row r="116" spans="1:17" ht="15">
      <c r="A116" t="s">
        <v>106</v>
      </c>
      <c r="B116">
        <v>7850</v>
      </c>
      <c r="O116" s="17">
        <f t="shared" si="3"/>
        <v>0</v>
      </c>
      <c r="P116" s="5"/>
      <c r="Q116" s="42">
        <f t="shared" si="4"/>
        <v>106</v>
      </c>
    </row>
    <row r="117" spans="1:17" ht="15">
      <c r="A117" t="s">
        <v>107</v>
      </c>
      <c r="B117">
        <v>7910</v>
      </c>
      <c r="O117" s="17">
        <f t="shared" si="3"/>
        <v>0</v>
      </c>
      <c r="P117" s="5"/>
      <c r="Q117" s="73">
        <f t="shared" si="4"/>
        <v>107</v>
      </c>
    </row>
    <row r="118" spans="1:17" ht="15">
      <c r="A118" t="s">
        <v>87</v>
      </c>
      <c r="B118">
        <v>7920</v>
      </c>
      <c r="O118" s="17">
        <f t="shared" si="3"/>
        <v>0</v>
      </c>
      <c r="P118" s="5">
        <v>109591</v>
      </c>
      <c r="Q118" s="42">
        <f t="shared" si="4"/>
        <v>108</v>
      </c>
    </row>
    <row r="119" spans="1:17" ht="15">
      <c r="A119" t="s">
        <v>108</v>
      </c>
      <c r="B119">
        <v>7930</v>
      </c>
      <c r="O119" s="17">
        <f t="shared" si="3"/>
        <v>0</v>
      </c>
      <c r="P119" s="5"/>
      <c r="Q119" s="73">
        <f t="shared" si="4"/>
        <v>109</v>
      </c>
    </row>
    <row r="120" spans="1:17" ht="15">
      <c r="A120" t="s">
        <v>109</v>
      </c>
      <c r="B120">
        <v>7931</v>
      </c>
      <c r="O120" s="17">
        <f>SUM(C120:N120)</f>
        <v>0</v>
      </c>
      <c r="P120" s="5"/>
      <c r="Q120" s="42">
        <f t="shared" si="4"/>
        <v>110</v>
      </c>
    </row>
    <row r="121" spans="1:17" ht="15.75" thickBot="1">
      <c r="A121" s="133" t="s">
        <v>88</v>
      </c>
      <c r="B121" s="116"/>
      <c r="C121" s="116">
        <f>SUM(C43:C120)</f>
        <v>0</v>
      </c>
      <c r="D121" s="116">
        <f aca="true" t="shared" si="5" ref="D121:M121">SUM(D43:D120)</f>
        <v>0</v>
      </c>
      <c r="E121" s="116">
        <f t="shared" si="5"/>
        <v>0</v>
      </c>
      <c r="F121" s="116">
        <f t="shared" si="5"/>
        <v>0</v>
      </c>
      <c r="G121" s="116">
        <f t="shared" si="5"/>
        <v>0</v>
      </c>
      <c r="H121" s="116">
        <f t="shared" si="5"/>
        <v>0</v>
      </c>
      <c r="I121" s="116">
        <f t="shared" si="5"/>
        <v>0</v>
      </c>
      <c r="J121" s="116">
        <f t="shared" si="5"/>
        <v>0</v>
      </c>
      <c r="K121" s="116">
        <f t="shared" si="5"/>
        <v>0</v>
      </c>
      <c r="L121" s="117">
        <f>SUM(L43:L120)</f>
        <v>521434</v>
      </c>
      <c r="M121" s="116">
        <f t="shared" si="5"/>
        <v>0</v>
      </c>
      <c r="N121" s="116">
        <f>SUM(N43:N120)</f>
        <v>0</v>
      </c>
      <c r="O121" s="117">
        <f>SUM(O43:O120)</f>
        <v>521434</v>
      </c>
      <c r="P121" s="117">
        <f>SUM(P43:P120)</f>
        <v>677289.5499999999</v>
      </c>
      <c r="Q121" s="142">
        <f t="shared" si="4"/>
        <v>111</v>
      </c>
    </row>
    <row r="122" spans="16:17" ht="15">
      <c r="P122" s="5"/>
      <c r="Q122" s="42"/>
    </row>
    <row r="123" spans="1:17" ht="16.5" thickBot="1">
      <c r="A123" s="38" t="s">
        <v>89</v>
      </c>
      <c r="B123" s="38"/>
      <c r="C123" s="38">
        <f aca="true" t="shared" si="6" ref="C123:O123">+C31-C121</f>
        <v>0</v>
      </c>
      <c r="D123" s="38">
        <f t="shared" si="6"/>
        <v>0</v>
      </c>
      <c r="E123" s="38">
        <f t="shared" si="6"/>
        <v>0</v>
      </c>
      <c r="F123" s="38">
        <f t="shared" si="6"/>
        <v>0</v>
      </c>
      <c r="G123" s="38">
        <f t="shared" si="6"/>
        <v>0</v>
      </c>
      <c r="H123" s="38">
        <f t="shared" si="6"/>
        <v>0</v>
      </c>
      <c r="I123" s="38">
        <f t="shared" si="6"/>
        <v>0</v>
      </c>
      <c r="J123" s="38">
        <f t="shared" si="6"/>
        <v>0</v>
      </c>
      <c r="K123" s="38">
        <f t="shared" si="6"/>
        <v>0</v>
      </c>
      <c r="L123" s="60">
        <f t="shared" si="6"/>
        <v>793966</v>
      </c>
      <c r="M123" s="38">
        <f t="shared" si="6"/>
        <v>0</v>
      </c>
      <c r="N123" s="38">
        <f t="shared" si="6"/>
        <v>0</v>
      </c>
      <c r="O123" s="60">
        <f t="shared" si="6"/>
        <v>793966</v>
      </c>
      <c r="P123" s="60">
        <f>+P31-P121</f>
        <v>676005.65</v>
      </c>
      <c r="Q123" s="150">
        <f>Q121+1</f>
        <v>112</v>
      </c>
    </row>
    <row r="124" ht="15.75" thickTop="1"/>
    <row r="129" spans="1:2" ht="15">
      <c r="A129" s="3" t="s">
        <v>0</v>
      </c>
      <c r="B129" s="1"/>
    </row>
    <row r="130" spans="1:2" ht="15">
      <c r="A130" t="s">
        <v>1</v>
      </c>
      <c r="B130">
        <v>4011</v>
      </c>
    </row>
    <row r="131" spans="1:2" ht="15">
      <c r="A131" t="s">
        <v>2</v>
      </c>
      <c r="B131">
        <v>4012</v>
      </c>
    </row>
    <row r="132" spans="1:2" ht="15">
      <c r="A132" t="s">
        <v>91</v>
      </c>
      <c r="B132">
        <v>4013</v>
      </c>
    </row>
    <row r="133" spans="1:2" ht="15">
      <c r="A133" t="s">
        <v>3</v>
      </c>
      <c r="B133">
        <v>4014</v>
      </c>
    </row>
    <row r="134" spans="1:2" ht="15">
      <c r="A134" t="s">
        <v>92</v>
      </c>
      <c r="B134">
        <v>4016</v>
      </c>
    </row>
    <row r="135" spans="1:2" ht="15">
      <c r="A135" t="s">
        <v>4</v>
      </c>
      <c r="B135">
        <v>4017</v>
      </c>
    </row>
    <row r="136" spans="1:2" ht="15">
      <c r="A136" t="s">
        <v>93</v>
      </c>
      <c r="B136">
        <v>4018</v>
      </c>
    </row>
    <row r="137" spans="1:2" ht="15">
      <c r="A137" t="s">
        <v>5</v>
      </c>
      <c r="B137">
        <v>4020</v>
      </c>
    </row>
    <row r="138" spans="1:12" ht="15" customHeight="1">
      <c r="A138" t="s">
        <v>237</v>
      </c>
      <c r="C138" s="218" t="s">
        <v>231</v>
      </c>
      <c r="D138" s="219"/>
      <c r="E138" s="219"/>
      <c r="F138" s="219"/>
      <c r="G138" s="219"/>
      <c r="H138" s="219"/>
      <c r="I138" s="219"/>
      <c r="J138" s="219"/>
      <c r="K138" s="219"/>
      <c r="L138" s="219"/>
    </row>
    <row r="139" spans="1:12" ht="15" customHeight="1">
      <c r="A139" t="s">
        <v>238</v>
      </c>
      <c r="C139" s="219" t="s">
        <v>232</v>
      </c>
      <c r="D139" s="219"/>
      <c r="E139" s="219"/>
      <c r="F139" s="219"/>
      <c r="G139" s="219"/>
      <c r="H139" s="219"/>
      <c r="I139" s="219"/>
      <c r="J139" s="219"/>
      <c r="K139" s="219"/>
      <c r="L139" s="219"/>
    </row>
    <row r="140" spans="1:12" ht="15">
      <c r="A140" t="s">
        <v>239</v>
      </c>
      <c r="C140" s="220" t="s">
        <v>233</v>
      </c>
      <c r="D140" s="220"/>
      <c r="E140" s="220"/>
      <c r="F140" s="220"/>
      <c r="G140" s="220"/>
      <c r="H140" s="220"/>
      <c r="I140" s="220"/>
      <c r="J140" s="220"/>
      <c r="K140" s="220"/>
      <c r="L140" s="220"/>
    </row>
    <row r="141" spans="3:12" ht="15">
      <c r="C141" s="203"/>
      <c r="D141" s="11"/>
      <c r="E141" s="11"/>
      <c r="F141" s="11"/>
      <c r="G141" s="11"/>
      <c r="H141" s="11"/>
      <c r="I141" s="11"/>
      <c r="J141" s="11"/>
      <c r="K141" s="11"/>
      <c r="L141" s="59"/>
    </row>
    <row r="142" spans="3:12" ht="15">
      <c r="C142" s="203"/>
      <c r="D142" s="11"/>
      <c r="E142" s="11"/>
      <c r="F142" s="11"/>
      <c r="G142" s="11"/>
      <c r="H142" s="11"/>
      <c r="I142" s="11"/>
      <c r="J142" s="11"/>
      <c r="K142" s="11"/>
      <c r="L142" s="59"/>
    </row>
    <row r="143" spans="3:12" ht="15">
      <c r="C143" s="203"/>
      <c r="D143" s="11"/>
      <c r="E143" s="11"/>
      <c r="F143" s="11"/>
      <c r="G143" s="11"/>
      <c r="H143" s="11"/>
      <c r="I143" s="11"/>
      <c r="J143" s="11"/>
      <c r="K143" s="11"/>
      <c r="L143" s="59"/>
    </row>
    <row r="144" spans="3:12" ht="15">
      <c r="C144" s="203"/>
      <c r="D144" s="11"/>
      <c r="E144" s="11"/>
      <c r="F144" s="11"/>
      <c r="G144" s="11"/>
      <c r="H144" s="11"/>
      <c r="I144" s="11"/>
      <c r="J144" s="11"/>
      <c r="K144" s="11"/>
      <c r="L144" s="59"/>
    </row>
    <row r="145" spans="1:12" ht="15">
      <c r="A145" t="s">
        <v>6</v>
      </c>
      <c r="B145">
        <v>4021</v>
      </c>
      <c r="C145" s="204" t="s">
        <v>234</v>
      </c>
      <c r="D145" s="11"/>
      <c r="E145" s="11"/>
      <c r="F145" s="11"/>
      <c r="G145" s="11"/>
      <c r="H145" s="11"/>
      <c r="I145" s="11"/>
      <c r="J145" s="11"/>
      <c r="K145" s="11"/>
      <c r="L145" s="59"/>
    </row>
    <row r="146" spans="1:12" ht="15">
      <c r="A146" t="s">
        <v>7</v>
      </c>
      <c r="B146">
        <v>4022</v>
      </c>
      <c r="C146" s="205" t="s">
        <v>235</v>
      </c>
      <c r="D146" s="11"/>
      <c r="E146" s="11"/>
      <c r="F146" s="11"/>
      <c r="G146" s="11"/>
      <c r="H146" s="11"/>
      <c r="I146" s="11"/>
      <c r="J146" s="11"/>
      <c r="K146" s="11"/>
      <c r="L146" s="59"/>
    </row>
    <row r="147" spans="1:12" ht="15">
      <c r="A147" t="s">
        <v>8</v>
      </c>
      <c r="B147">
        <v>4024</v>
      </c>
      <c r="C147" s="205" t="s">
        <v>236</v>
      </c>
      <c r="D147" s="11"/>
      <c r="E147" s="11"/>
      <c r="F147" s="11"/>
      <c r="G147" s="11"/>
      <c r="H147" s="11"/>
      <c r="I147" s="11"/>
      <c r="J147" s="11"/>
      <c r="K147" s="11"/>
      <c r="L147" s="59"/>
    </row>
    <row r="148" spans="1:12" ht="15">
      <c r="A148" t="s">
        <v>9</v>
      </c>
      <c r="B148">
        <v>4030</v>
      </c>
      <c r="C148" s="206"/>
      <c r="D148" s="11"/>
      <c r="E148" s="11"/>
      <c r="F148" s="11"/>
      <c r="G148" s="11"/>
      <c r="H148" s="11"/>
      <c r="I148" s="11"/>
      <c r="J148" s="11"/>
      <c r="K148" s="11"/>
      <c r="L148" s="59"/>
    </row>
    <row r="149" spans="1:12" ht="15">
      <c r="A149" t="s">
        <v>10</v>
      </c>
      <c r="B149">
        <v>4031</v>
      </c>
      <c r="C149" s="206"/>
      <c r="D149" s="11"/>
      <c r="E149" s="11"/>
      <c r="F149" s="11"/>
      <c r="G149" s="11"/>
      <c r="H149" s="11"/>
      <c r="I149" s="11"/>
      <c r="J149" s="11"/>
      <c r="K149" s="11"/>
      <c r="L149" s="59"/>
    </row>
    <row r="150" spans="1:12" ht="15">
      <c r="A150" t="s">
        <v>11</v>
      </c>
      <c r="B150">
        <v>4040</v>
      </c>
      <c r="C150" s="206"/>
      <c r="D150" s="11"/>
      <c r="E150" s="11"/>
      <c r="F150" s="11"/>
      <c r="G150" s="11"/>
      <c r="H150" s="11"/>
      <c r="I150" s="11"/>
      <c r="J150" s="11"/>
      <c r="K150" s="11"/>
      <c r="L150" s="59"/>
    </row>
    <row r="151" spans="1:12" ht="15">
      <c r="A151" t="s">
        <v>12</v>
      </c>
      <c r="B151">
        <v>4041</v>
      </c>
      <c r="C151" s="206"/>
      <c r="D151" s="11"/>
      <c r="E151" s="11"/>
      <c r="F151" s="11"/>
      <c r="G151" s="11"/>
      <c r="H151" s="11"/>
      <c r="I151" s="11"/>
      <c r="J151" s="11"/>
      <c r="K151" s="11"/>
      <c r="L151" s="59"/>
    </row>
    <row r="152" spans="1:12" ht="15">
      <c r="A152" t="s">
        <v>13</v>
      </c>
      <c r="B152">
        <v>4042</v>
      </c>
      <c r="C152" s="206"/>
      <c r="D152" s="11"/>
      <c r="E152" s="11"/>
      <c r="F152" s="11"/>
      <c r="G152" s="11"/>
      <c r="H152" s="11"/>
      <c r="I152" s="11"/>
      <c r="J152" s="11"/>
      <c r="K152" s="11"/>
      <c r="L152" s="59"/>
    </row>
    <row r="153" spans="1:12" ht="15">
      <c r="A153" t="s">
        <v>14</v>
      </c>
      <c r="B153">
        <v>4044</v>
      </c>
      <c r="C153" s="206"/>
      <c r="D153" s="11"/>
      <c r="E153" s="11"/>
      <c r="F153" s="11"/>
      <c r="G153" s="11"/>
      <c r="H153" s="11"/>
      <c r="I153" s="11"/>
      <c r="J153" s="11"/>
      <c r="K153" s="11"/>
      <c r="L153" s="59"/>
    </row>
    <row r="154" spans="1:12" ht="15">
      <c r="A154" t="s">
        <v>15</v>
      </c>
      <c r="B154">
        <v>4046</v>
      </c>
      <c r="C154" s="206"/>
      <c r="D154" s="11"/>
      <c r="E154" s="11"/>
      <c r="F154" s="11"/>
      <c r="G154" s="11"/>
      <c r="H154" s="11"/>
      <c r="I154" s="11"/>
      <c r="J154" s="11"/>
      <c r="K154" s="11"/>
      <c r="L154" s="59"/>
    </row>
    <row r="155" spans="1:12" ht="15">
      <c r="A155" t="s">
        <v>16</v>
      </c>
      <c r="B155">
        <v>4047</v>
      </c>
      <c r="C155" s="206"/>
      <c r="D155" s="11"/>
      <c r="E155" s="11"/>
      <c r="F155" s="11"/>
      <c r="G155" s="11"/>
      <c r="H155" s="11"/>
      <c r="I155" s="11"/>
      <c r="J155" s="11"/>
      <c r="K155" s="11"/>
      <c r="L155" s="59"/>
    </row>
    <row r="156" spans="1:12" ht="15">
      <c r="A156" t="s">
        <v>123</v>
      </c>
      <c r="B156">
        <v>4880</v>
      </c>
      <c r="C156" s="206"/>
      <c r="D156" s="11"/>
      <c r="E156" s="11"/>
      <c r="F156" s="11"/>
      <c r="G156" s="11"/>
      <c r="H156" s="11"/>
      <c r="I156" s="11"/>
      <c r="J156" s="11"/>
      <c r="K156" s="11"/>
      <c r="L156" s="59"/>
    </row>
    <row r="157" spans="1:12" ht="15">
      <c r="A157" t="s">
        <v>125</v>
      </c>
      <c r="B157">
        <v>4901</v>
      </c>
      <c r="C157" s="206"/>
      <c r="D157" s="11"/>
      <c r="E157" s="11"/>
      <c r="F157" s="11"/>
      <c r="G157" s="11"/>
      <c r="H157" s="11"/>
      <c r="I157" s="11"/>
      <c r="J157" s="11"/>
      <c r="K157" s="11"/>
      <c r="L157" s="59"/>
    </row>
    <row r="158" spans="1:12" ht="15">
      <c r="A158" t="s">
        <v>17</v>
      </c>
      <c r="B158">
        <v>4910</v>
      </c>
      <c r="C158" s="206"/>
      <c r="D158" s="11"/>
      <c r="E158" s="11"/>
      <c r="F158" s="11"/>
      <c r="G158" s="11"/>
      <c r="H158" s="11"/>
      <c r="I158" s="11"/>
      <c r="J158" s="11"/>
      <c r="K158" s="11"/>
      <c r="L158" s="59"/>
    </row>
    <row r="159" spans="1:12" ht="15">
      <c r="A159" t="s">
        <v>18</v>
      </c>
      <c r="B159">
        <v>4920</v>
      </c>
      <c r="C159" s="207" t="s">
        <v>130</v>
      </c>
      <c r="D159" s="11"/>
      <c r="E159" s="11"/>
      <c r="F159" s="11"/>
      <c r="G159" s="11"/>
      <c r="H159" s="11"/>
      <c r="I159" s="11"/>
      <c r="J159" s="11"/>
      <c r="K159" s="11"/>
      <c r="L159" s="59"/>
    </row>
    <row r="160" spans="2:14" ht="15">
      <c r="B160">
        <v>4921</v>
      </c>
      <c r="C160" s="206"/>
      <c r="D160" s="11"/>
      <c r="E160" s="11"/>
      <c r="F160" s="11"/>
      <c r="G160" s="11"/>
      <c r="H160" s="11"/>
      <c r="I160" s="11"/>
      <c r="J160" s="11"/>
      <c r="K160" s="11"/>
      <c r="L160" s="32"/>
      <c r="M160" s="4"/>
      <c r="N160" s="4"/>
    </row>
    <row r="161" spans="1:14" ht="15">
      <c r="A161" t="s">
        <v>19</v>
      </c>
      <c r="B161">
        <v>4930</v>
      </c>
      <c r="C161" s="206"/>
      <c r="D161" s="11"/>
      <c r="E161" s="11"/>
      <c r="F161" s="11"/>
      <c r="G161" s="11"/>
      <c r="H161" s="11"/>
      <c r="I161" s="11"/>
      <c r="J161" s="11"/>
      <c r="K161" s="11"/>
      <c r="L161" s="41"/>
      <c r="M161" s="4"/>
      <c r="N161" s="4"/>
    </row>
    <row r="162" spans="1:14" ht="15">
      <c r="A162" t="s">
        <v>20</v>
      </c>
      <c r="B162">
        <v>4990</v>
      </c>
      <c r="C162" s="207" t="s">
        <v>133</v>
      </c>
      <c r="D162" s="11"/>
      <c r="E162" s="11"/>
      <c r="F162" s="11"/>
      <c r="G162" s="11"/>
      <c r="H162" s="11"/>
      <c r="I162" s="11"/>
      <c r="J162" s="11"/>
      <c r="K162" s="11"/>
      <c r="L162" s="41"/>
      <c r="M162" s="4"/>
      <c r="N162" s="4"/>
    </row>
    <row r="163" spans="1:14" ht="15">
      <c r="A163" t="s">
        <v>240</v>
      </c>
      <c r="B163">
        <v>4992</v>
      </c>
      <c r="C163" s="156"/>
      <c r="D163" s="11"/>
      <c r="E163" s="11"/>
      <c r="F163" s="11"/>
      <c r="G163" s="11"/>
      <c r="H163" s="11"/>
      <c r="I163" s="11"/>
      <c r="J163" s="11"/>
      <c r="K163" s="11"/>
      <c r="L163" s="41"/>
      <c r="M163" s="4"/>
      <c r="N163" s="4"/>
    </row>
    <row r="164" spans="3:14" ht="15">
      <c r="C164" s="156"/>
      <c r="D164" s="11"/>
      <c r="E164" s="11"/>
      <c r="F164" s="11"/>
      <c r="G164" s="11"/>
      <c r="H164" s="11"/>
      <c r="I164" s="11"/>
      <c r="J164" s="11"/>
      <c r="K164" s="11"/>
      <c r="L164" s="41"/>
      <c r="M164" s="4"/>
      <c r="N164" s="4"/>
    </row>
    <row r="165" spans="3:14" ht="15">
      <c r="C165" s="156"/>
      <c r="D165" s="11"/>
      <c r="E165" s="11"/>
      <c r="F165" s="11"/>
      <c r="G165" s="11"/>
      <c r="H165" s="11"/>
      <c r="I165" s="11"/>
      <c r="J165" s="11"/>
      <c r="K165" s="11"/>
      <c r="L165" s="41"/>
      <c r="M165" s="4"/>
      <c r="N165" s="4"/>
    </row>
    <row r="166" spans="3:14" ht="15">
      <c r="C166" s="156"/>
      <c r="D166" s="11"/>
      <c r="E166" s="11"/>
      <c r="F166" s="11"/>
      <c r="G166" s="11"/>
      <c r="H166" s="11"/>
      <c r="I166" s="11"/>
      <c r="J166" s="11"/>
      <c r="K166" s="11"/>
      <c r="L166" s="41"/>
      <c r="M166" s="4"/>
      <c r="N166" s="4"/>
    </row>
    <row r="167" spans="1:14" ht="15">
      <c r="A167" t="s">
        <v>21</v>
      </c>
      <c r="B167">
        <v>5010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41"/>
      <c r="M167" s="4"/>
      <c r="N167" s="4"/>
    </row>
    <row r="168" spans="1:14" ht="15">
      <c r="A168" s="3" t="s">
        <v>22</v>
      </c>
      <c r="B168">
        <v>4970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41"/>
      <c r="M168" s="4"/>
      <c r="N168" s="4"/>
    </row>
    <row r="169" spans="1:14" ht="15">
      <c r="A169" t="s">
        <v>23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41"/>
      <c r="M169" s="4"/>
      <c r="N169" s="4"/>
    </row>
    <row r="170" spans="1:14" ht="15">
      <c r="A170" t="s">
        <v>24</v>
      </c>
      <c r="L170" s="71"/>
      <c r="M170" s="4"/>
      <c r="N170" s="4"/>
    </row>
    <row r="171" spans="1:14" ht="15">
      <c r="A171" t="s">
        <v>25</v>
      </c>
      <c r="L171" s="71"/>
      <c r="M171" s="4"/>
      <c r="N171" s="4"/>
    </row>
    <row r="172" spans="1:14" ht="15">
      <c r="A172" t="s">
        <v>26</v>
      </c>
      <c r="L172" s="71"/>
      <c r="M172" s="4"/>
      <c r="N172" s="4"/>
    </row>
    <row r="173" spans="1:14" ht="15">
      <c r="A173" t="s">
        <v>27</v>
      </c>
      <c r="L173" s="71"/>
      <c r="M173" s="4"/>
      <c r="N173" s="4"/>
    </row>
    <row r="174" spans="1:14" ht="15">
      <c r="A174" t="s">
        <v>23</v>
      </c>
      <c r="L174" s="71"/>
      <c r="M174" s="4"/>
      <c r="N174" s="4"/>
    </row>
    <row r="175" spans="2:14" ht="15">
      <c r="B175">
        <v>5010</v>
      </c>
      <c r="L175" s="71"/>
      <c r="M175" s="4"/>
      <c r="N175" s="4"/>
    </row>
    <row r="176" spans="1:14" ht="15">
      <c r="A176" s="1" t="s">
        <v>28</v>
      </c>
      <c r="B176">
        <v>6000</v>
      </c>
      <c r="L176" s="71"/>
      <c r="M176" s="4"/>
      <c r="N176" s="4"/>
    </row>
    <row r="177" spans="2:14" ht="15">
      <c r="B177">
        <v>6005</v>
      </c>
      <c r="L177" s="71"/>
      <c r="M177" s="4"/>
      <c r="N177" s="4"/>
    </row>
    <row r="178" spans="1:14" ht="15">
      <c r="A178" s="1" t="s">
        <v>29</v>
      </c>
      <c r="B178">
        <v>6010</v>
      </c>
      <c r="L178" s="71"/>
      <c r="M178" s="4"/>
      <c r="N178" s="4"/>
    </row>
    <row r="179" spans="1:14" ht="15">
      <c r="A179" t="s">
        <v>30</v>
      </c>
      <c r="L179" s="71"/>
      <c r="M179" s="4"/>
      <c r="N179" s="4"/>
    </row>
    <row r="180" spans="1:14" ht="15">
      <c r="A180" t="s">
        <v>31</v>
      </c>
      <c r="B180">
        <v>6110</v>
      </c>
      <c r="L180" s="71"/>
      <c r="M180" s="4"/>
      <c r="N180" s="4"/>
    </row>
    <row r="181" spans="2:14" ht="15">
      <c r="B181">
        <v>6120</v>
      </c>
      <c r="L181" s="71"/>
      <c r="M181" s="4"/>
      <c r="N181" s="4"/>
    </row>
    <row r="182" ht="15">
      <c r="B182">
        <v>6130</v>
      </c>
    </row>
    <row r="183" spans="1:2" ht="15">
      <c r="A183" t="s">
        <v>33</v>
      </c>
      <c r="B183">
        <v>6140</v>
      </c>
    </row>
    <row r="184" spans="1:2" ht="15">
      <c r="A184" t="s">
        <v>34</v>
      </c>
      <c r="B184">
        <v>6150</v>
      </c>
    </row>
    <row r="185" spans="1:2" ht="15">
      <c r="A185" t="s">
        <v>35</v>
      </c>
      <c r="B185">
        <v>6155</v>
      </c>
    </row>
    <row r="186" spans="1:2" ht="15">
      <c r="A186" t="s">
        <v>36</v>
      </c>
      <c r="B186">
        <v>6170</v>
      </c>
    </row>
    <row r="187" spans="1:2" ht="15">
      <c r="A187" t="s">
        <v>37</v>
      </c>
      <c r="B187">
        <v>6172</v>
      </c>
    </row>
    <row r="188" spans="1:2" ht="15">
      <c r="A188" s="156" t="s">
        <v>38</v>
      </c>
      <c r="B188" s="156">
        <v>6180</v>
      </c>
    </row>
    <row r="189" spans="1:2" ht="15">
      <c r="A189" s="156" t="s">
        <v>94</v>
      </c>
      <c r="B189" s="156">
        <v>6182</v>
      </c>
    </row>
    <row r="190" spans="1:2" ht="15">
      <c r="A190" s="156" t="s">
        <v>95</v>
      </c>
      <c r="B190" s="156">
        <v>6200</v>
      </c>
    </row>
    <row r="191" spans="1:2" ht="15">
      <c r="A191" s="156" t="s">
        <v>96</v>
      </c>
      <c r="B191" s="156">
        <v>6210</v>
      </c>
    </row>
    <row r="192" spans="1:2" ht="15">
      <c r="A192" s="156" t="s">
        <v>97</v>
      </c>
      <c r="B192" s="156">
        <v>6210</v>
      </c>
    </row>
    <row r="193" spans="1:2" ht="15">
      <c r="A193" s="156" t="s">
        <v>98</v>
      </c>
      <c r="B193" s="156">
        <v>6221</v>
      </c>
    </row>
    <row r="194" spans="1:2" ht="15">
      <c r="A194" t="s">
        <v>39</v>
      </c>
      <c r="B194">
        <v>6222</v>
      </c>
    </row>
    <row r="195" spans="1:2" ht="15">
      <c r="A195" t="s">
        <v>40</v>
      </c>
      <c r="B195">
        <v>6223</v>
      </c>
    </row>
    <row r="196" spans="1:2" ht="15">
      <c r="A196" t="s">
        <v>41</v>
      </c>
      <c r="B196">
        <v>6224</v>
      </c>
    </row>
    <row r="197" spans="1:2" ht="15">
      <c r="A197" t="s">
        <v>42</v>
      </c>
      <c r="B197">
        <v>6230</v>
      </c>
    </row>
    <row r="198" spans="1:2" ht="15">
      <c r="A198" t="s">
        <v>43</v>
      </c>
      <c r="B198">
        <v>6240</v>
      </c>
    </row>
    <row r="199" spans="1:2" ht="15">
      <c r="A199" t="s">
        <v>44</v>
      </c>
      <c r="B199">
        <v>6250</v>
      </c>
    </row>
    <row r="200" spans="1:2" ht="15">
      <c r="A200" t="s">
        <v>45</v>
      </c>
      <c r="B200">
        <v>6260</v>
      </c>
    </row>
    <row r="201" spans="1:2" ht="15">
      <c r="A201" t="s">
        <v>46</v>
      </c>
      <c r="B201">
        <v>6300</v>
      </c>
    </row>
    <row r="202" spans="1:2" ht="15">
      <c r="A202" t="s">
        <v>47</v>
      </c>
      <c r="B202">
        <v>6301</v>
      </c>
    </row>
    <row r="203" spans="1:2" ht="15">
      <c r="A203" t="s">
        <v>48</v>
      </c>
      <c r="B203">
        <v>6302</v>
      </c>
    </row>
    <row r="204" spans="1:2" ht="15">
      <c r="A204" t="s">
        <v>49</v>
      </c>
      <c r="B204">
        <v>6304</v>
      </c>
    </row>
    <row r="205" spans="1:2" ht="15">
      <c r="A205" t="s">
        <v>50</v>
      </c>
      <c r="B205">
        <v>6310</v>
      </c>
    </row>
    <row r="206" spans="1:2" ht="15">
      <c r="A206" t="s">
        <v>51</v>
      </c>
      <c r="B206">
        <v>6330</v>
      </c>
    </row>
    <row r="207" spans="1:2" ht="15">
      <c r="A207" t="s">
        <v>52</v>
      </c>
      <c r="B207">
        <v>6331</v>
      </c>
    </row>
    <row r="208" spans="1:3" ht="15">
      <c r="A208" t="s">
        <v>53</v>
      </c>
      <c r="B208">
        <v>6340</v>
      </c>
      <c r="C208" t="s">
        <v>137</v>
      </c>
    </row>
    <row r="209" spans="1:2" ht="15">
      <c r="A209" t="s">
        <v>54</v>
      </c>
      <c r="B209">
        <v>6400</v>
      </c>
    </row>
    <row r="210" spans="1:2" ht="15">
      <c r="A210" t="s">
        <v>55</v>
      </c>
      <c r="B210">
        <v>6401</v>
      </c>
    </row>
    <row r="211" spans="1:2" ht="15">
      <c r="A211" t="s">
        <v>56</v>
      </c>
      <c r="B211">
        <v>6402</v>
      </c>
    </row>
    <row r="212" spans="1:2" ht="15">
      <c r="A212" t="s">
        <v>57</v>
      </c>
      <c r="B212">
        <v>6403</v>
      </c>
    </row>
    <row r="213" spans="1:2" ht="15">
      <c r="A213" t="s">
        <v>58</v>
      </c>
      <c r="B213">
        <v>6404</v>
      </c>
    </row>
    <row r="214" spans="1:2" ht="15">
      <c r="A214" t="s">
        <v>99</v>
      </c>
      <c r="B214">
        <v>6405</v>
      </c>
    </row>
    <row r="215" spans="1:2" ht="15">
      <c r="A215" t="s">
        <v>59</v>
      </c>
      <c r="B215">
        <v>6410</v>
      </c>
    </row>
    <row r="216" spans="1:3" ht="15">
      <c r="A216" t="s">
        <v>60</v>
      </c>
      <c r="B216">
        <v>6430</v>
      </c>
      <c r="C216" t="s">
        <v>131</v>
      </c>
    </row>
    <row r="217" spans="1:2" ht="15">
      <c r="A217" t="s">
        <v>100</v>
      </c>
      <c r="B217">
        <v>6440</v>
      </c>
    </row>
    <row r="218" spans="1:2" ht="15">
      <c r="A218" t="s">
        <v>61</v>
      </c>
      <c r="B218">
        <v>6450</v>
      </c>
    </row>
    <row r="219" spans="1:2" ht="15">
      <c r="A219" t="s">
        <v>62</v>
      </c>
      <c r="B219">
        <v>6501</v>
      </c>
    </row>
    <row r="220" spans="1:2" ht="15">
      <c r="A220" t="s">
        <v>63</v>
      </c>
      <c r="B220">
        <v>6600</v>
      </c>
    </row>
    <row r="221" spans="1:2" ht="15">
      <c r="A221" t="s">
        <v>64</v>
      </c>
      <c r="B221">
        <v>6610</v>
      </c>
    </row>
    <row r="222" spans="1:2" ht="15">
      <c r="A222" t="s">
        <v>126</v>
      </c>
      <c r="B222">
        <v>6700</v>
      </c>
    </row>
    <row r="223" spans="1:2" ht="15">
      <c r="A223" t="s">
        <v>65</v>
      </c>
      <c r="B223">
        <v>6710</v>
      </c>
    </row>
    <row r="224" spans="1:2" ht="15">
      <c r="A224" t="s">
        <v>66</v>
      </c>
      <c r="B224">
        <v>6720</v>
      </c>
    </row>
    <row r="225" spans="1:2" ht="15">
      <c r="A225" t="s">
        <v>67</v>
      </c>
      <c r="B225">
        <v>6730</v>
      </c>
    </row>
    <row r="226" spans="1:2" ht="15">
      <c r="A226" t="s">
        <v>68</v>
      </c>
      <c r="B226">
        <v>6740</v>
      </c>
    </row>
    <row r="227" spans="1:2" ht="15">
      <c r="A227" t="s">
        <v>69</v>
      </c>
      <c r="B227">
        <v>6800</v>
      </c>
    </row>
    <row r="228" spans="1:2" ht="15">
      <c r="A228" t="s">
        <v>70</v>
      </c>
      <c r="B228">
        <v>6810</v>
      </c>
    </row>
    <row r="229" spans="1:2" ht="15">
      <c r="A229" t="s">
        <v>71</v>
      </c>
      <c r="B229">
        <v>6820</v>
      </c>
    </row>
    <row r="230" spans="1:11" ht="67.5" customHeight="1">
      <c r="A230" t="s">
        <v>72</v>
      </c>
      <c r="B230">
        <v>6840</v>
      </c>
      <c r="C230" s="221" t="s">
        <v>226</v>
      </c>
      <c r="D230" s="221"/>
      <c r="E230" s="221"/>
      <c r="F230" s="221"/>
      <c r="G230" s="221"/>
      <c r="H230" s="221"/>
      <c r="I230" s="221"/>
      <c r="J230" s="221"/>
      <c r="K230" s="221"/>
    </row>
    <row r="231" spans="1:2" ht="15">
      <c r="A231" t="s">
        <v>73</v>
      </c>
      <c r="B231">
        <v>6850</v>
      </c>
    </row>
    <row r="232" spans="1:2" ht="15">
      <c r="A232" t="s">
        <v>74</v>
      </c>
      <c r="B232">
        <v>6860</v>
      </c>
    </row>
    <row r="233" spans="1:2" ht="15">
      <c r="A233" t="s">
        <v>75</v>
      </c>
      <c r="B233">
        <v>6900</v>
      </c>
    </row>
    <row r="234" spans="1:2" ht="15">
      <c r="A234" t="s">
        <v>76</v>
      </c>
      <c r="B234">
        <v>6910</v>
      </c>
    </row>
    <row r="235" spans="1:2" ht="15">
      <c r="A235" t="s">
        <v>77</v>
      </c>
      <c r="B235">
        <v>6920</v>
      </c>
    </row>
    <row r="236" spans="1:2" ht="15">
      <c r="A236" t="s">
        <v>78</v>
      </c>
      <c r="B236">
        <v>6921</v>
      </c>
    </row>
    <row r="237" spans="1:2" ht="15">
      <c r="A237" t="s">
        <v>79</v>
      </c>
      <c r="B237">
        <v>6930</v>
      </c>
    </row>
    <row r="238" spans="1:2" ht="15">
      <c r="A238" t="s">
        <v>101</v>
      </c>
      <c r="B238">
        <v>6940</v>
      </c>
    </row>
    <row r="239" spans="1:3" ht="15">
      <c r="A239" t="s">
        <v>80</v>
      </c>
      <c r="B239">
        <v>6950</v>
      </c>
      <c r="C239" t="s">
        <v>161</v>
      </c>
    </row>
    <row r="240" spans="1:3" ht="15">
      <c r="A240" t="s">
        <v>110</v>
      </c>
      <c r="B240">
        <v>6960</v>
      </c>
      <c r="C240" t="s">
        <v>246</v>
      </c>
    </row>
    <row r="241" spans="1:2" ht="15">
      <c r="A241" t="s">
        <v>81</v>
      </c>
      <c r="B241">
        <v>7000</v>
      </c>
    </row>
    <row r="242" spans="1:2" ht="15">
      <c r="A242" t="s">
        <v>82</v>
      </c>
      <c r="B242">
        <v>7500</v>
      </c>
    </row>
    <row r="243" spans="1:2" ht="15">
      <c r="A243" t="s">
        <v>83</v>
      </c>
      <c r="B243">
        <v>7510</v>
      </c>
    </row>
    <row r="244" spans="1:2" ht="15">
      <c r="A244" t="s">
        <v>84</v>
      </c>
      <c r="B244">
        <v>7800</v>
      </c>
    </row>
    <row r="245" spans="1:2" ht="15">
      <c r="A245" t="s">
        <v>102</v>
      </c>
      <c r="B245">
        <v>7810</v>
      </c>
    </row>
    <row r="246" spans="1:2" ht="15">
      <c r="A246" t="s">
        <v>103</v>
      </c>
      <c r="B246">
        <v>7820</v>
      </c>
    </row>
    <row r="247" spans="1:2" ht="15">
      <c r="A247" t="s">
        <v>104</v>
      </c>
      <c r="B247">
        <v>7830</v>
      </c>
    </row>
    <row r="248" spans="1:3" ht="15">
      <c r="A248" t="s">
        <v>105</v>
      </c>
      <c r="B248">
        <v>7840</v>
      </c>
      <c r="C248" t="s">
        <v>241</v>
      </c>
    </row>
    <row r="249" spans="1:2" ht="15">
      <c r="A249" t="s">
        <v>85</v>
      </c>
      <c r="B249">
        <v>7850</v>
      </c>
    </row>
    <row r="250" spans="1:2" ht="15">
      <c r="A250" t="s">
        <v>86</v>
      </c>
      <c r="B250">
        <v>7910</v>
      </c>
    </row>
    <row r="251" spans="1:2" ht="15">
      <c r="A251" t="s">
        <v>106</v>
      </c>
      <c r="B251">
        <v>7920</v>
      </c>
    </row>
    <row r="252" spans="1:2" ht="15">
      <c r="A252" t="s">
        <v>107</v>
      </c>
      <c r="B252">
        <v>7930</v>
      </c>
    </row>
    <row r="253" spans="1:2" ht="15">
      <c r="A253" t="s">
        <v>87</v>
      </c>
      <c r="B253">
        <v>7931</v>
      </c>
    </row>
    <row r="254" spans="1:2" ht="15">
      <c r="A254" t="s">
        <v>108</v>
      </c>
      <c r="B254">
        <v>7930</v>
      </c>
    </row>
    <row r="255" spans="1:2" ht="15">
      <c r="A255" t="s">
        <v>109</v>
      </c>
      <c r="B255">
        <v>7931</v>
      </c>
    </row>
    <row r="256" ht="15">
      <c r="A256" t="s">
        <v>88</v>
      </c>
    </row>
    <row r="258" ht="15">
      <c r="A258" t="s">
        <v>89</v>
      </c>
    </row>
  </sheetData>
  <mergeCells count="4">
    <mergeCell ref="C138:L138"/>
    <mergeCell ref="C139:L139"/>
    <mergeCell ref="C140:L140"/>
    <mergeCell ref="C230:K230"/>
  </mergeCells>
  <hyperlinks>
    <hyperlink ref="C13" r:id="rId1" display="11@$400"/>
    <hyperlink ref="C14" r:id="rId2" display="128@$125"/>
    <hyperlink ref="C146" r:id="rId3" display="11@$400"/>
    <hyperlink ref="C147" r:id="rId4" display="128@$125"/>
  </hyperlinks>
  <printOptions horizontalCentered="1"/>
  <pageMargins left="0.5" right="0.5" top="1" bottom="0.5" header="0.3" footer="0.3"/>
  <pageSetup horizontalDpi="600" verticalDpi="600" orientation="landscape" scale="70" r:id="rId6"/>
  <headerFooter>
    <oddHeader>&amp;C&amp;"-,Bold"&amp;12PRELIMINARY BUDGET
FISCAL YEAR
JUL 2013-JUN 2014</oddHeader>
    <oddFooter>&amp;L&amp;D&amp;C&amp;A&amp;R&amp;P</oddFooter>
  </headerFooter>
  <tableParts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N111" sqref="N111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9.57421875" style="0" customWidth="1"/>
    <col min="4" max="4" width="12.421875" style="59" customWidth="1"/>
    <col min="5" max="5" width="10.57421875" style="0" bestFit="1" customWidth="1"/>
    <col min="6" max="6" width="13.28125" style="5" customWidth="1"/>
    <col min="7" max="7" width="7.7109375" style="0" bestFit="1" customWidth="1"/>
    <col min="8" max="8" width="8.28125" style="5" bestFit="1" customWidth="1"/>
    <col min="9" max="9" width="7.8515625" style="5" bestFit="1" customWidth="1"/>
    <col min="10" max="10" width="8.28125" style="5" bestFit="1" customWidth="1"/>
    <col min="11" max="11" width="8.8515625" style="5" customWidth="1"/>
    <col min="12" max="12" width="8.140625" style="5" bestFit="1" customWidth="1"/>
    <col min="13" max="13" width="10.8515625" style="5" customWidth="1"/>
    <col min="14" max="14" width="8.7109375" style="5" bestFit="1" customWidth="1"/>
    <col min="15" max="15" width="9.00390625" style="5" bestFit="1" customWidth="1"/>
    <col min="16" max="16" width="9.00390625" style="0" bestFit="1" customWidth="1"/>
    <col min="17" max="17" width="8.28125" style="0" bestFit="1" customWidth="1"/>
  </cols>
  <sheetData>
    <row r="1" spans="1:17" ht="15.75" thickBot="1">
      <c r="A1" s="97" t="s">
        <v>183</v>
      </c>
      <c r="B1" s="97" t="s">
        <v>167</v>
      </c>
      <c r="C1" s="97" t="s">
        <v>168</v>
      </c>
      <c r="D1" s="97" t="s">
        <v>169</v>
      </c>
      <c r="E1" s="97" t="s">
        <v>170</v>
      </c>
      <c r="F1" s="97" t="s">
        <v>171</v>
      </c>
      <c r="G1" s="97" t="s">
        <v>172</v>
      </c>
      <c r="H1" s="97" t="s">
        <v>173</v>
      </c>
      <c r="I1" s="97" t="s">
        <v>174</v>
      </c>
      <c r="J1" s="97" t="s">
        <v>175</v>
      </c>
      <c r="K1" s="97" t="s">
        <v>176</v>
      </c>
      <c r="L1" s="97" t="s">
        <v>177</v>
      </c>
      <c r="M1" s="97" t="s">
        <v>178</v>
      </c>
      <c r="N1" s="97" t="s">
        <v>179</v>
      </c>
      <c r="O1" s="97" t="s">
        <v>180</v>
      </c>
      <c r="P1" s="97" t="s">
        <v>181</v>
      </c>
      <c r="Q1" s="97" t="s">
        <v>182</v>
      </c>
    </row>
    <row r="2" spans="1:17" ht="30.75" thickBot="1">
      <c r="A2" s="160" t="s">
        <v>147</v>
      </c>
      <c r="B2" s="2" t="s">
        <v>90</v>
      </c>
      <c r="C2" s="2" t="s">
        <v>111</v>
      </c>
      <c r="D2" s="33" t="s">
        <v>112</v>
      </c>
      <c r="E2" s="2" t="s">
        <v>113</v>
      </c>
      <c r="F2" s="20" t="s">
        <v>114</v>
      </c>
      <c r="G2" s="2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8" t="s">
        <v>217</v>
      </c>
      <c r="P2" s="187" t="s">
        <v>132</v>
      </c>
      <c r="Q2" s="165"/>
    </row>
    <row r="3" spans="1:16" ht="69" customHeight="1">
      <c r="A3" s="98" t="s">
        <v>0</v>
      </c>
      <c r="B3" s="1"/>
      <c r="D3" s="74" t="s">
        <v>185</v>
      </c>
      <c r="E3" s="54"/>
      <c r="F3" s="74" t="s">
        <v>202</v>
      </c>
      <c r="G3" s="74"/>
      <c r="H3" s="54"/>
      <c r="I3" s="21"/>
      <c r="K3" s="74" t="s">
        <v>148</v>
      </c>
      <c r="M3" s="75" t="s">
        <v>203</v>
      </c>
      <c r="N3" s="21"/>
      <c r="O3" s="17">
        <f>SUM(D3:N3)</f>
        <v>0</v>
      </c>
      <c r="P3" s="188" t="s">
        <v>219</v>
      </c>
    </row>
    <row r="4" spans="1:17" ht="15">
      <c r="A4" s="99" t="s">
        <v>1</v>
      </c>
      <c r="B4">
        <v>4011</v>
      </c>
      <c r="O4" s="17">
        <f aca="true" t="shared" si="0" ref="O4:O68">SUM(C4:N4)</f>
        <v>0</v>
      </c>
      <c r="P4" s="35"/>
      <c r="Q4" s="73">
        <v>1</v>
      </c>
    </row>
    <row r="5" spans="1:17" ht="15">
      <c r="A5" s="99" t="s">
        <v>2</v>
      </c>
      <c r="B5">
        <v>4012</v>
      </c>
      <c r="O5" s="17">
        <f t="shared" si="0"/>
        <v>0</v>
      </c>
      <c r="P5" s="35"/>
      <c r="Q5" s="42">
        <f>Q4+1</f>
        <v>2</v>
      </c>
    </row>
    <row r="6" spans="1:17" ht="15">
      <c r="A6" s="99" t="s">
        <v>91</v>
      </c>
      <c r="B6">
        <v>4013</v>
      </c>
      <c r="O6" s="17">
        <f t="shared" si="0"/>
        <v>0</v>
      </c>
      <c r="P6" s="35"/>
      <c r="Q6" s="73">
        <f aca="true" t="shared" si="1" ref="Q6:Q31">Q5+1</f>
        <v>3</v>
      </c>
    </row>
    <row r="7" spans="1:17" ht="15">
      <c r="A7" s="99" t="s">
        <v>3</v>
      </c>
      <c r="B7">
        <v>4014</v>
      </c>
      <c r="O7" s="17">
        <f t="shared" si="0"/>
        <v>0</v>
      </c>
      <c r="P7" s="35"/>
      <c r="Q7" s="42">
        <f t="shared" si="1"/>
        <v>4</v>
      </c>
    </row>
    <row r="8" spans="1:17" ht="15">
      <c r="A8" s="99" t="s">
        <v>92</v>
      </c>
      <c r="B8">
        <v>4016</v>
      </c>
      <c r="O8" s="17">
        <f t="shared" si="0"/>
        <v>0</v>
      </c>
      <c r="P8" s="35"/>
      <c r="Q8" s="73">
        <f t="shared" si="1"/>
        <v>5</v>
      </c>
    </row>
    <row r="9" spans="1:17" ht="15">
      <c r="A9" s="99" t="s">
        <v>4</v>
      </c>
      <c r="B9">
        <v>4017</v>
      </c>
      <c r="O9" s="17">
        <f t="shared" si="0"/>
        <v>0</v>
      </c>
      <c r="P9" s="35"/>
      <c r="Q9" s="42">
        <f t="shared" si="1"/>
        <v>6</v>
      </c>
    </row>
    <row r="10" spans="1:17" ht="15">
      <c r="A10" s="99" t="s">
        <v>93</v>
      </c>
      <c r="B10">
        <v>4018</v>
      </c>
      <c r="F10" s="5" t="s">
        <v>184</v>
      </c>
      <c r="O10" s="17">
        <f t="shared" si="0"/>
        <v>0</v>
      </c>
      <c r="P10" s="35"/>
      <c r="Q10" s="73">
        <f t="shared" si="1"/>
        <v>7</v>
      </c>
    </row>
    <row r="11" spans="1:17" ht="15">
      <c r="A11" s="99" t="s">
        <v>5</v>
      </c>
      <c r="B11">
        <v>4020</v>
      </c>
      <c r="D11" s="59">
        <v>21625</v>
      </c>
      <c r="E11" s="5"/>
      <c r="F11" s="5">
        <f>5250*10</f>
        <v>52500</v>
      </c>
      <c r="G11" s="5"/>
      <c r="K11" s="5">
        <v>90000</v>
      </c>
      <c r="M11" s="5">
        <f>1500*20</f>
        <v>30000</v>
      </c>
      <c r="O11" s="17">
        <f t="shared" si="0"/>
        <v>194125</v>
      </c>
      <c r="P11" s="35"/>
      <c r="Q11" s="42">
        <f t="shared" si="1"/>
        <v>8</v>
      </c>
    </row>
    <row r="12" spans="1:17" ht="15">
      <c r="A12" s="99" t="s">
        <v>6</v>
      </c>
      <c r="B12">
        <v>4021</v>
      </c>
      <c r="O12" s="17">
        <f t="shared" si="0"/>
        <v>0</v>
      </c>
      <c r="P12" s="35"/>
      <c r="Q12" s="73">
        <f t="shared" si="1"/>
        <v>9</v>
      </c>
    </row>
    <row r="13" spans="1:17" ht="15">
      <c r="A13" s="99" t="s">
        <v>7</v>
      </c>
      <c r="B13">
        <v>4022</v>
      </c>
      <c r="O13" s="17">
        <f t="shared" si="0"/>
        <v>0</v>
      </c>
      <c r="P13" s="35"/>
      <c r="Q13" s="42">
        <f t="shared" si="1"/>
        <v>10</v>
      </c>
    </row>
    <row r="14" spans="1:17" ht="15">
      <c r="A14" s="99" t="s">
        <v>8</v>
      </c>
      <c r="B14">
        <v>4024</v>
      </c>
      <c r="O14" s="17">
        <f t="shared" si="0"/>
        <v>0</v>
      </c>
      <c r="P14" s="35"/>
      <c r="Q14" s="73">
        <f t="shared" si="1"/>
        <v>11</v>
      </c>
    </row>
    <row r="15" spans="1:17" ht="15">
      <c r="A15" s="99" t="s">
        <v>9</v>
      </c>
      <c r="B15">
        <v>4030</v>
      </c>
      <c r="O15" s="17">
        <f t="shared" si="0"/>
        <v>0</v>
      </c>
      <c r="P15" s="35"/>
      <c r="Q15" s="42">
        <f t="shared" si="1"/>
        <v>12</v>
      </c>
    </row>
    <row r="16" spans="1:17" ht="15">
      <c r="A16" s="99" t="s">
        <v>10</v>
      </c>
      <c r="B16">
        <v>4031</v>
      </c>
      <c r="O16" s="17">
        <f t="shared" si="0"/>
        <v>0</v>
      </c>
      <c r="P16" s="35"/>
      <c r="Q16" s="73">
        <f t="shared" si="1"/>
        <v>13</v>
      </c>
    </row>
    <row r="17" spans="1:17" ht="15">
      <c r="A17" s="99" t="s">
        <v>11</v>
      </c>
      <c r="B17">
        <v>4040</v>
      </c>
      <c r="O17" s="17">
        <f t="shared" si="0"/>
        <v>0</v>
      </c>
      <c r="P17" s="35"/>
      <c r="Q17" s="42">
        <f t="shared" si="1"/>
        <v>14</v>
      </c>
    </row>
    <row r="18" spans="1:17" ht="15">
      <c r="A18" s="99" t="s">
        <v>12</v>
      </c>
      <c r="B18">
        <v>4041</v>
      </c>
      <c r="O18" s="17">
        <f t="shared" si="0"/>
        <v>0</v>
      </c>
      <c r="P18" s="35"/>
      <c r="Q18" s="73">
        <f t="shared" si="1"/>
        <v>15</v>
      </c>
    </row>
    <row r="19" spans="1:17" ht="15">
      <c r="A19" s="99" t="s">
        <v>13</v>
      </c>
      <c r="B19">
        <v>4042</v>
      </c>
      <c r="O19" s="17">
        <f t="shared" si="0"/>
        <v>0</v>
      </c>
      <c r="P19" s="35"/>
      <c r="Q19" s="42">
        <f t="shared" si="1"/>
        <v>16</v>
      </c>
    </row>
    <row r="20" spans="1:17" ht="15">
      <c r="A20" s="99" t="s">
        <v>14</v>
      </c>
      <c r="B20">
        <v>4044</v>
      </c>
      <c r="O20" s="17">
        <f t="shared" si="0"/>
        <v>0</v>
      </c>
      <c r="P20" s="35"/>
      <c r="Q20" s="73">
        <f t="shared" si="1"/>
        <v>17</v>
      </c>
    </row>
    <row r="21" spans="1:17" ht="15">
      <c r="A21" s="99" t="s">
        <v>156</v>
      </c>
      <c r="B21">
        <v>4046</v>
      </c>
      <c r="O21" s="17"/>
      <c r="P21" s="35"/>
      <c r="Q21" s="42">
        <f t="shared" si="1"/>
        <v>18</v>
      </c>
    </row>
    <row r="22" spans="1:17" ht="15">
      <c r="A22" s="99" t="s">
        <v>15</v>
      </c>
      <c r="B22">
        <v>4047</v>
      </c>
      <c r="O22" s="17">
        <f t="shared" si="0"/>
        <v>0</v>
      </c>
      <c r="P22" s="35"/>
      <c r="Q22" s="73">
        <f t="shared" si="1"/>
        <v>19</v>
      </c>
    </row>
    <row r="23" spans="1:17" ht="15">
      <c r="A23" s="99" t="s">
        <v>16</v>
      </c>
      <c r="B23">
        <v>4880</v>
      </c>
      <c r="O23" s="17">
        <f t="shared" si="0"/>
        <v>0</v>
      </c>
      <c r="P23" s="35"/>
      <c r="Q23" s="42">
        <f t="shared" si="1"/>
        <v>20</v>
      </c>
    </row>
    <row r="24" spans="1:17" ht="15">
      <c r="A24" s="99" t="s">
        <v>123</v>
      </c>
      <c r="B24">
        <v>4901</v>
      </c>
      <c r="O24" s="17">
        <f t="shared" si="0"/>
        <v>0</v>
      </c>
      <c r="P24" s="35"/>
      <c r="Q24" s="73">
        <f t="shared" si="1"/>
        <v>21</v>
      </c>
    </row>
    <row r="25" spans="1:17" ht="15">
      <c r="A25" s="99" t="s">
        <v>125</v>
      </c>
      <c r="B25">
        <v>4910</v>
      </c>
      <c r="O25" s="17">
        <f t="shared" si="0"/>
        <v>0</v>
      </c>
      <c r="P25" s="35"/>
      <c r="Q25" s="42">
        <f t="shared" si="1"/>
        <v>22</v>
      </c>
    </row>
    <row r="26" spans="1:17" ht="15">
      <c r="A26" s="99" t="s">
        <v>17</v>
      </c>
      <c r="B26">
        <v>4920</v>
      </c>
      <c r="O26" s="17">
        <f t="shared" si="0"/>
        <v>0</v>
      </c>
      <c r="P26" s="35"/>
      <c r="Q26" s="73">
        <f t="shared" si="1"/>
        <v>23</v>
      </c>
    </row>
    <row r="27" spans="1:17" ht="15">
      <c r="A27" s="99" t="s">
        <v>247</v>
      </c>
      <c r="B27">
        <v>4921</v>
      </c>
      <c r="E27" s="5">
        <v>51000</v>
      </c>
      <c r="O27" s="17">
        <f t="shared" si="0"/>
        <v>51000</v>
      </c>
      <c r="P27" s="35"/>
      <c r="Q27" s="42">
        <f t="shared" si="1"/>
        <v>24</v>
      </c>
    </row>
    <row r="28" spans="1:17" ht="15">
      <c r="A28" s="99" t="s">
        <v>19</v>
      </c>
      <c r="B28">
        <v>4930</v>
      </c>
      <c r="O28" s="17">
        <f t="shared" si="0"/>
        <v>0</v>
      </c>
      <c r="P28" s="35"/>
      <c r="Q28" s="73">
        <f t="shared" si="1"/>
        <v>25</v>
      </c>
    </row>
    <row r="29" spans="1:17" ht="15">
      <c r="A29" s="98" t="s">
        <v>20</v>
      </c>
      <c r="B29">
        <v>4990</v>
      </c>
      <c r="O29" s="17">
        <f t="shared" si="0"/>
        <v>0</v>
      </c>
      <c r="P29" s="35"/>
      <c r="Q29" s="42">
        <f t="shared" si="1"/>
        <v>26</v>
      </c>
    </row>
    <row r="30" spans="1:17" ht="15">
      <c r="A30" s="99" t="s">
        <v>21</v>
      </c>
      <c r="B30">
        <v>4992</v>
      </c>
      <c r="O30" s="17">
        <f t="shared" si="0"/>
        <v>0</v>
      </c>
      <c r="P30" s="35"/>
      <c r="Q30" s="73">
        <f t="shared" si="1"/>
        <v>27</v>
      </c>
    </row>
    <row r="31" spans="1:17" ht="15.75" thickBot="1">
      <c r="A31" s="130" t="s">
        <v>22</v>
      </c>
      <c r="B31" s="116"/>
      <c r="C31" s="116">
        <f>SUM(C4:C30)</f>
        <v>0</v>
      </c>
      <c r="D31" s="129">
        <f aca="true" t="shared" si="2" ref="D31:N31">SUM(D4:D30)</f>
        <v>21625</v>
      </c>
      <c r="E31" s="131">
        <f t="shared" si="2"/>
        <v>51000</v>
      </c>
      <c r="F31" s="117">
        <f t="shared" si="2"/>
        <v>52500</v>
      </c>
      <c r="G31" s="131">
        <f t="shared" si="2"/>
        <v>0</v>
      </c>
      <c r="H31" s="117">
        <f t="shared" si="2"/>
        <v>0</v>
      </c>
      <c r="I31" s="117">
        <f t="shared" si="2"/>
        <v>0</v>
      </c>
      <c r="J31" s="117">
        <f t="shared" si="2"/>
        <v>0</v>
      </c>
      <c r="K31" s="117">
        <f t="shared" si="2"/>
        <v>90000</v>
      </c>
      <c r="L31" s="117">
        <f t="shared" si="2"/>
        <v>0</v>
      </c>
      <c r="M31" s="117">
        <f t="shared" si="2"/>
        <v>30000</v>
      </c>
      <c r="N31" s="117">
        <f t="shared" si="2"/>
        <v>0</v>
      </c>
      <c r="O31" s="118">
        <f>SUM(C31:N31)</f>
        <v>245125</v>
      </c>
      <c r="P31" s="118">
        <f>SUBTOTAL(109,P2:P30)</f>
        <v>0</v>
      </c>
      <c r="Q31" s="132">
        <f t="shared" si="1"/>
        <v>28</v>
      </c>
    </row>
    <row r="32" spans="1:17" ht="15">
      <c r="A32" s="99" t="s">
        <v>23</v>
      </c>
      <c r="O32" s="17">
        <f t="shared" si="0"/>
        <v>0</v>
      </c>
      <c r="P32" s="35"/>
      <c r="Q32" s="73"/>
    </row>
    <row r="33" spans="1:17" ht="15">
      <c r="A33" s="99" t="s">
        <v>24</v>
      </c>
      <c r="O33" s="17">
        <f t="shared" si="0"/>
        <v>0</v>
      </c>
      <c r="P33" s="35"/>
      <c r="Q33" s="42">
        <f>Q31+1</f>
        <v>29</v>
      </c>
    </row>
    <row r="34" spans="1:17" ht="15">
      <c r="A34" s="99" t="s">
        <v>25</v>
      </c>
      <c r="B34">
        <v>5010</v>
      </c>
      <c r="O34" s="17">
        <f t="shared" si="0"/>
        <v>0</v>
      </c>
      <c r="P34" s="35"/>
      <c r="Q34" s="73">
        <f>Q33+1</f>
        <v>30</v>
      </c>
    </row>
    <row r="35" spans="1:17" ht="15">
      <c r="A35" s="99" t="s">
        <v>26</v>
      </c>
      <c r="B35">
        <v>4970</v>
      </c>
      <c r="O35" s="17">
        <f t="shared" si="0"/>
        <v>0</v>
      </c>
      <c r="P35" s="35"/>
      <c r="Q35" s="42">
        <f>Q34+1</f>
        <v>31</v>
      </c>
    </row>
    <row r="36" spans="1:17" ht="15.75" thickBot="1">
      <c r="A36" s="130" t="s">
        <v>27</v>
      </c>
      <c r="B36" s="116"/>
      <c r="C36" s="116"/>
      <c r="D36" s="129"/>
      <c r="E36" s="116"/>
      <c r="F36" s="117"/>
      <c r="G36" s="116"/>
      <c r="H36" s="117"/>
      <c r="I36" s="117"/>
      <c r="J36" s="117"/>
      <c r="K36" s="117"/>
      <c r="L36" s="117"/>
      <c r="M36" s="117"/>
      <c r="N36" s="117"/>
      <c r="O36" s="118">
        <f t="shared" si="0"/>
        <v>0</v>
      </c>
      <c r="P36" s="189"/>
      <c r="Q36" s="142"/>
    </row>
    <row r="37" spans="1:17" ht="15">
      <c r="A37" s="100" t="s">
        <v>23</v>
      </c>
      <c r="O37" s="17">
        <f t="shared" si="0"/>
        <v>0</v>
      </c>
      <c r="P37" s="35"/>
      <c r="Q37" s="42"/>
    </row>
    <row r="38" spans="1:17" ht="15">
      <c r="A38" s="99"/>
      <c r="O38" s="17">
        <f t="shared" si="0"/>
        <v>0</v>
      </c>
      <c r="P38" s="35"/>
      <c r="Q38" s="73"/>
    </row>
    <row r="39" spans="1:17" ht="15">
      <c r="A39" s="99" t="s">
        <v>28</v>
      </c>
      <c r="O39" s="17">
        <f t="shared" si="0"/>
        <v>0</v>
      </c>
      <c r="P39" s="35"/>
      <c r="Q39" s="42"/>
    </row>
    <row r="40" spans="1:17" ht="15">
      <c r="A40" s="99"/>
      <c r="O40" s="17">
        <f t="shared" si="0"/>
        <v>0</v>
      </c>
      <c r="P40" s="35"/>
      <c r="Q40" s="73"/>
    </row>
    <row r="41" spans="1:17" ht="15">
      <c r="A41" s="101" t="s">
        <v>29</v>
      </c>
      <c r="O41" s="17">
        <f t="shared" si="0"/>
        <v>0</v>
      </c>
      <c r="P41" s="35"/>
      <c r="Q41" s="42"/>
    </row>
    <row r="42" spans="1:17" ht="15">
      <c r="A42" s="99" t="s">
        <v>25</v>
      </c>
      <c r="B42">
        <v>5010</v>
      </c>
      <c r="O42" s="17"/>
      <c r="P42" s="35"/>
      <c r="Q42" s="73">
        <v>32</v>
      </c>
    </row>
    <row r="43" spans="1:17" ht="15">
      <c r="A43" s="99" t="s">
        <v>30</v>
      </c>
      <c r="B43">
        <v>6000</v>
      </c>
      <c r="O43" s="17">
        <f t="shared" si="0"/>
        <v>0</v>
      </c>
      <c r="P43" s="35"/>
      <c r="Q43" s="215">
        <f>Q42+1</f>
        <v>33</v>
      </c>
    </row>
    <row r="44" spans="1:17" ht="15">
      <c r="A44" s="99" t="s">
        <v>31</v>
      </c>
      <c r="B44">
        <v>6005</v>
      </c>
      <c r="O44" s="17">
        <f t="shared" si="0"/>
        <v>0</v>
      </c>
      <c r="P44" s="35"/>
      <c r="Q44" s="42">
        <f>Q43+1</f>
        <v>34</v>
      </c>
    </row>
    <row r="45" spans="1:17" ht="15">
      <c r="A45" s="99" t="s">
        <v>32</v>
      </c>
      <c r="B45">
        <v>6010</v>
      </c>
      <c r="O45" s="17">
        <f t="shared" si="0"/>
        <v>0</v>
      </c>
      <c r="P45" s="35"/>
      <c r="Q45" s="42">
        <f aca="true" t="shared" si="3" ref="Q45:Q108">Q44+1</f>
        <v>35</v>
      </c>
    </row>
    <row r="46" spans="1:17" ht="15">
      <c r="A46" s="99" t="s">
        <v>154</v>
      </c>
      <c r="O46" s="17">
        <f t="shared" si="0"/>
        <v>0</v>
      </c>
      <c r="P46" s="35"/>
      <c r="Q46" s="42">
        <f t="shared" si="3"/>
        <v>36</v>
      </c>
    </row>
    <row r="47" spans="1:17" ht="15">
      <c r="A47" s="99" t="s">
        <v>33</v>
      </c>
      <c r="B47">
        <v>6110</v>
      </c>
      <c r="O47" s="17">
        <f t="shared" si="0"/>
        <v>0</v>
      </c>
      <c r="P47" s="35"/>
      <c r="Q47" s="42">
        <f t="shared" si="3"/>
        <v>37</v>
      </c>
    </row>
    <row r="48" spans="1:17" ht="15">
      <c r="A48" s="99" t="s">
        <v>34</v>
      </c>
      <c r="B48">
        <v>6120</v>
      </c>
      <c r="O48" s="17">
        <f t="shared" si="0"/>
        <v>0</v>
      </c>
      <c r="P48" s="35"/>
      <c r="Q48" s="42">
        <f t="shared" si="3"/>
        <v>38</v>
      </c>
    </row>
    <row r="49" spans="1:17" ht="15">
      <c r="A49" s="99" t="s">
        <v>35</v>
      </c>
      <c r="B49">
        <v>6130</v>
      </c>
      <c r="O49" s="17">
        <f t="shared" si="0"/>
        <v>0</v>
      </c>
      <c r="P49" s="35"/>
      <c r="Q49" s="42">
        <f t="shared" si="3"/>
        <v>39</v>
      </c>
    </row>
    <row r="50" spans="1:17" ht="15">
      <c r="A50" s="99" t="s">
        <v>36</v>
      </c>
      <c r="B50">
        <v>6140</v>
      </c>
      <c r="O50" s="17">
        <f t="shared" si="0"/>
        <v>0</v>
      </c>
      <c r="P50" s="35"/>
      <c r="Q50" s="42">
        <f t="shared" si="3"/>
        <v>40</v>
      </c>
    </row>
    <row r="51" spans="1:17" ht="15">
      <c r="A51" s="99" t="s">
        <v>37</v>
      </c>
      <c r="B51">
        <v>6150</v>
      </c>
      <c r="O51" s="17">
        <f t="shared" si="0"/>
        <v>0</v>
      </c>
      <c r="P51" s="35"/>
      <c r="Q51" s="42">
        <f t="shared" si="3"/>
        <v>41</v>
      </c>
    </row>
    <row r="52" spans="1:17" ht="15">
      <c r="A52" s="99" t="s">
        <v>38</v>
      </c>
      <c r="B52">
        <v>6155</v>
      </c>
      <c r="O52" s="17">
        <f t="shared" si="0"/>
        <v>0</v>
      </c>
      <c r="P52" s="35"/>
      <c r="Q52" s="42">
        <f t="shared" si="3"/>
        <v>42</v>
      </c>
    </row>
    <row r="53" spans="1:17" ht="15">
      <c r="A53" s="99" t="s">
        <v>94</v>
      </c>
      <c r="B53">
        <v>6170</v>
      </c>
      <c r="O53" s="17">
        <f t="shared" si="0"/>
        <v>0</v>
      </c>
      <c r="P53" s="35"/>
      <c r="Q53" s="42">
        <f t="shared" si="3"/>
        <v>43</v>
      </c>
    </row>
    <row r="54" spans="1:17" ht="15">
      <c r="A54" s="99" t="s">
        <v>95</v>
      </c>
      <c r="B54">
        <v>6172</v>
      </c>
      <c r="O54" s="17">
        <f t="shared" si="0"/>
        <v>0</v>
      </c>
      <c r="P54" s="35"/>
      <c r="Q54" s="42">
        <f t="shared" si="3"/>
        <v>44</v>
      </c>
    </row>
    <row r="55" spans="1:17" ht="15">
      <c r="A55" s="99" t="s">
        <v>96</v>
      </c>
      <c r="B55">
        <v>6180</v>
      </c>
      <c r="O55" s="17">
        <f t="shared" si="0"/>
        <v>0</v>
      </c>
      <c r="P55" s="35"/>
      <c r="Q55" s="42">
        <f t="shared" si="3"/>
        <v>45</v>
      </c>
    </row>
    <row r="56" spans="1:17" ht="15">
      <c r="A56" s="99" t="s">
        <v>97</v>
      </c>
      <c r="B56">
        <v>6182</v>
      </c>
      <c r="O56" s="17">
        <f t="shared" si="0"/>
        <v>0</v>
      </c>
      <c r="P56" s="35"/>
      <c r="Q56" s="42">
        <f t="shared" si="3"/>
        <v>46</v>
      </c>
    </row>
    <row r="57" spans="1:17" ht="15">
      <c r="A57" s="99" t="s">
        <v>98</v>
      </c>
      <c r="B57">
        <v>6200</v>
      </c>
      <c r="O57" s="17">
        <f t="shared" si="0"/>
        <v>0</v>
      </c>
      <c r="P57" s="35"/>
      <c r="Q57" s="42">
        <f t="shared" si="3"/>
        <v>47</v>
      </c>
    </row>
    <row r="58" spans="1:17" ht="15">
      <c r="A58" s="99" t="s">
        <v>39</v>
      </c>
      <c r="B58">
        <v>6210</v>
      </c>
      <c r="O58" s="17">
        <f t="shared" si="0"/>
        <v>0</v>
      </c>
      <c r="P58" s="35"/>
      <c r="Q58" s="42">
        <f t="shared" si="3"/>
        <v>48</v>
      </c>
    </row>
    <row r="59" spans="1:17" ht="15">
      <c r="A59" s="99" t="s">
        <v>40</v>
      </c>
      <c r="B59">
        <v>6210</v>
      </c>
      <c r="O59" s="17">
        <f t="shared" si="0"/>
        <v>0</v>
      </c>
      <c r="P59" s="35"/>
      <c r="Q59" s="42">
        <f t="shared" si="3"/>
        <v>49</v>
      </c>
    </row>
    <row r="60" spans="1:17" ht="15">
      <c r="A60" s="99" t="s">
        <v>41</v>
      </c>
      <c r="B60">
        <v>6221</v>
      </c>
      <c r="O60" s="17">
        <f t="shared" si="0"/>
        <v>0</v>
      </c>
      <c r="P60" s="35"/>
      <c r="Q60" s="42">
        <f t="shared" si="3"/>
        <v>50</v>
      </c>
    </row>
    <row r="61" spans="1:17" ht="15">
      <c r="A61" s="99" t="s">
        <v>42</v>
      </c>
      <c r="B61">
        <v>6222</v>
      </c>
      <c r="O61" s="17">
        <f t="shared" si="0"/>
        <v>0</v>
      </c>
      <c r="P61" s="35"/>
      <c r="Q61" s="42">
        <f t="shared" si="3"/>
        <v>51</v>
      </c>
    </row>
    <row r="62" spans="1:17" ht="15">
      <c r="A62" s="99" t="s">
        <v>43</v>
      </c>
      <c r="B62">
        <v>6223</v>
      </c>
      <c r="O62" s="17">
        <f t="shared" si="0"/>
        <v>0</v>
      </c>
      <c r="P62" s="35"/>
      <c r="Q62" s="42">
        <f t="shared" si="3"/>
        <v>52</v>
      </c>
    </row>
    <row r="63" spans="1:17" ht="15">
      <c r="A63" s="99" t="s">
        <v>44</v>
      </c>
      <c r="B63">
        <v>6224</v>
      </c>
      <c r="O63" s="17">
        <f t="shared" si="0"/>
        <v>0</v>
      </c>
      <c r="P63" s="35"/>
      <c r="Q63" s="42">
        <f t="shared" si="3"/>
        <v>53</v>
      </c>
    </row>
    <row r="64" spans="1:17" ht="15">
      <c r="A64" s="99" t="s">
        <v>45</v>
      </c>
      <c r="B64">
        <v>6230</v>
      </c>
      <c r="O64" s="17">
        <f t="shared" si="0"/>
        <v>0</v>
      </c>
      <c r="P64" s="35"/>
      <c r="Q64" s="42">
        <f t="shared" si="3"/>
        <v>54</v>
      </c>
    </row>
    <row r="65" spans="1:17" ht="15">
      <c r="A65" s="99" t="s">
        <v>46</v>
      </c>
      <c r="B65">
        <v>6240</v>
      </c>
      <c r="O65" s="17">
        <f t="shared" si="0"/>
        <v>0</v>
      </c>
      <c r="P65" s="35"/>
      <c r="Q65" s="42">
        <f t="shared" si="3"/>
        <v>55</v>
      </c>
    </row>
    <row r="66" spans="1:17" ht="15">
      <c r="A66" s="99" t="s">
        <v>47</v>
      </c>
      <c r="B66">
        <v>6250</v>
      </c>
      <c r="O66" s="17">
        <f t="shared" si="0"/>
        <v>0</v>
      </c>
      <c r="P66" s="35"/>
      <c r="Q66" s="42">
        <f t="shared" si="3"/>
        <v>56</v>
      </c>
    </row>
    <row r="67" spans="1:17" ht="15">
      <c r="A67" s="99" t="s">
        <v>48</v>
      </c>
      <c r="B67">
        <v>6260</v>
      </c>
      <c r="O67" s="17">
        <f t="shared" si="0"/>
        <v>0</v>
      </c>
      <c r="P67" s="35"/>
      <c r="Q67" s="42">
        <f t="shared" si="3"/>
        <v>57</v>
      </c>
    </row>
    <row r="68" spans="1:17" ht="15">
      <c r="A68" s="99" t="s">
        <v>49</v>
      </c>
      <c r="B68">
        <v>6300</v>
      </c>
      <c r="O68" s="17">
        <f t="shared" si="0"/>
        <v>0</v>
      </c>
      <c r="P68" s="35"/>
      <c r="Q68" s="42">
        <f t="shared" si="3"/>
        <v>58</v>
      </c>
    </row>
    <row r="69" spans="1:17" ht="15">
      <c r="A69" s="99" t="s">
        <v>50</v>
      </c>
      <c r="B69">
        <v>6301</v>
      </c>
      <c r="O69" s="17">
        <f aca="true" t="shared" si="4" ref="O69:O119">SUM(C69:N69)</f>
        <v>0</v>
      </c>
      <c r="P69" s="35"/>
      <c r="Q69" s="42">
        <f t="shared" si="3"/>
        <v>59</v>
      </c>
    </row>
    <row r="70" spans="1:17" ht="15">
      <c r="A70" s="99" t="s">
        <v>51</v>
      </c>
      <c r="B70">
        <v>6302</v>
      </c>
      <c r="O70" s="17">
        <f t="shared" si="4"/>
        <v>0</v>
      </c>
      <c r="P70" s="35"/>
      <c r="Q70" s="42">
        <f t="shared" si="3"/>
        <v>60</v>
      </c>
    </row>
    <row r="71" spans="1:17" ht="15">
      <c r="A71" s="99" t="s">
        <v>52</v>
      </c>
      <c r="B71">
        <v>6304</v>
      </c>
      <c r="O71" s="17">
        <f t="shared" si="4"/>
        <v>0</v>
      </c>
      <c r="P71" s="35"/>
      <c r="Q71" s="42">
        <f t="shared" si="3"/>
        <v>61</v>
      </c>
    </row>
    <row r="72" spans="1:17" ht="15">
      <c r="A72" s="99" t="s">
        <v>53</v>
      </c>
      <c r="B72">
        <v>6310</v>
      </c>
      <c r="O72" s="17">
        <f t="shared" si="4"/>
        <v>0</v>
      </c>
      <c r="P72" s="35"/>
      <c r="Q72" s="42">
        <f t="shared" si="3"/>
        <v>62</v>
      </c>
    </row>
    <row r="73" spans="1:17" ht="15">
      <c r="A73" s="99" t="s">
        <v>54</v>
      </c>
      <c r="B73">
        <v>6330</v>
      </c>
      <c r="O73" s="17">
        <f t="shared" si="4"/>
        <v>0</v>
      </c>
      <c r="P73" s="35"/>
      <c r="Q73" s="42">
        <f t="shared" si="3"/>
        <v>63</v>
      </c>
    </row>
    <row r="74" spans="1:17" ht="15">
      <c r="A74" s="99" t="s">
        <v>55</v>
      </c>
      <c r="B74">
        <v>6331</v>
      </c>
      <c r="O74" s="17">
        <f t="shared" si="4"/>
        <v>0</v>
      </c>
      <c r="P74" s="35"/>
      <c r="Q74" s="42">
        <f t="shared" si="3"/>
        <v>64</v>
      </c>
    </row>
    <row r="75" spans="1:17" ht="15">
      <c r="A75" s="99" t="s">
        <v>56</v>
      </c>
      <c r="B75">
        <v>6340</v>
      </c>
      <c r="O75" s="17">
        <f t="shared" si="4"/>
        <v>0</v>
      </c>
      <c r="P75" s="35"/>
      <c r="Q75" s="42">
        <f t="shared" si="3"/>
        <v>65</v>
      </c>
    </row>
    <row r="76" spans="1:17" ht="15">
      <c r="A76" s="99" t="s">
        <v>57</v>
      </c>
      <c r="B76">
        <v>6400</v>
      </c>
      <c r="D76" s="59">
        <v>750</v>
      </c>
      <c r="F76" s="5">
        <f>350*10</f>
        <v>3500</v>
      </c>
      <c r="O76" s="17">
        <f t="shared" si="4"/>
        <v>4250</v>
      </c>
      <c r="P76" s="35"/>
      <c r="Q76" s="42">
        <f t="shared" si="3"/>
        <v>66</v>
      </c>
    </row>
    <row r="77" spans="1:17" ht="15">
      <c r="A77" s="99" t="s">
        <v>58</v>
      </c>
      <c r="B77">
        <v>6401</v>
      </c>
      <c r="O77" s="17">
        <f t="shared" si="4"/>
        <v>0</v>
      </c>
      <c r="P77" s="35"/>
      <c r="Q77" s="42">
        <f t="shared" si="3"/>
        <v>67</v>
      </c>
    </row>
    <row r="78" spans="1:17" ht="15">
      <c r="A78" s="99" t="s">
        <v>99</v>
      </c>
      <c r="B78">
        <v>6402</v>
      </c>
      <c r="O78" s="17">
        <f t="shared" si="4"/>
        <v>0</v>
      </c>
      <c r="P78" s="35"/>
      <c r="Q78" s="42">
        <f t="shared" si="3"/>
        <v>68</v>
      </c>
    </row>
    <row r="79" spans="1:17" ht="15">
      <c r="A79" s="99" t="s">
        <v>59</v>
      </c>
      <c r="B79">
        <v>6403</v>
      </c>
      <c r="O79" s="17">
        <f t="shared" si="4"/>
        <v>0</v>
      </c>
      <c r="P79" s="35"/>
      <c r="Q79" s="42">
        <f t="shared" si="3"/>
        <v>69</v>
      </c>
    </row>
    <row r="80" spans="1:17" ht="15">
      <c r="A80" s="99" t="s">
        <v>60</v>
      </c>
      <c r="B80">
        <v>6404</v>
      </c>
      <c r="O80" s="17">
        <f t="shared" si="4"/>
        <v>0</v>
      </c>
      <c r="P80" s="35"/>
      <c r="Q80" s="42">
        <f t="shared" si="3"/>
        <v>70</v>
      </c>
    </row>
    <row r="81" spans="1:17" ht="15">
      <c r="A81" s="99" t="s">
        <v>100</v>
      </c>
      <c r="B81">
        <v>6405</v>
      </c>
      <c r="O81" s="17">
        <f t="shared" si="4"/>
        <v>0</v>
      </c>
      <c r="P81" s="35"/>
      <c r="Q81" s="42">
        <f t="shared" si="3"/>
        <v>71</v>
      </c>
    </row>
    <row r="82" spans="1:17" ht="15">
      <c r="A82" s="99" t="s">
        <v>61</v>
      </c>
      <c r="B82">
        <v>6410</v>
      </c>
      <c r="O82" s="17">
        <f t="shared" si="4"/>
        <v>0</v>
      </c>
      <c r="P82" s="35"/>
      <c r="Q82" s="42">
        <f t="shared" si="3"/>
        <v>72</v>
      </c>
    </row>
    <row r="83" spans="1:17" ht="15">
      <c r="A83" s="99" t="s">
        <v>62</v>
      </c>
      <c r="B83">
        <v>6430</v>
      </c>
      <c r="O83" s="17">
        <f t="shared" si="4"/>
        <v>0</v>
      </c>
      <c r="P83" s="35"/>
      <c r="Q83" s="42">
        <f t="shared" si="3"/>
        <v>73</v>
      </c>
    </row>
    <row r="84" spans="1:17" ht="15">
      <c r="A84" s="99" t="s">
        <v>63</v>
      </c>
      <c r="B84">
        <v>6440</v>
      </c>
      <c r="D84" s="11"/>
      <c r="F84"/>
      <c r="H84"/>
      <c r="I84"/>
      <c r="J84"/>
      <c r="K84"/>
      <c r="L84"/>
      <c r="M84"/>
      <c r="N84"/>
      <c r="O84" s="17">
        <f t="shared" si="4"/>
        <v>0</v>
      </c>
      <c r="P84" s="35"/>
      <c r="Q84" s="42">
        <f t="shared" si="3"/>
        <v>74</v>
      </c>
    </row>
    <row r="85" spans="1:17" ht="15">
      <c r="A85" s="99" t="s">
        <v>64</v>
      </c>
      <c r="B85">
        <v>6450</v>
      </c>
      <c r="O85" s="17">
        <f t="shared" si="4"/>
        <v>0</v>
      </c>
      <c r="P85" s="35"/>
      <c r="Q85" s="42">
        <f t="shared" si="3"/>
        <v>75</v>
      </c>
    </row>
    <row r="86" spans="1:17" ht="15">
      <c r="A86" s="99" t="s">
        <v>126</v>
      </c>
      <c r="B86">
        <v>6501</v>
      </c>
      <c r="O86" s="17">
        <f t="shared" si="4"/>
        <v>0</v>
      </c>
      <c r="P86" s="35"/>
      <c r="Q86" s="42">
        <f t="shared" si="3"/>
        <v>76</v>
      </c>
    </row>
    <row r="87" spans="1:17" ht="15">
      <c r="A87" s="99" t="s">
        <v>65</v>
      </c>
      <c r="B87">
        <v>6600</v>
      </c>
      <c r="O87" s="17">
        <f t="shared" si="4"/>
        <v>0</v>
      </c>
      <c r="P87" s="35"/>
      <c r="Q87" s="42">
        <f t="shared" si="3"/>
        <v>77</v>
      </c>
    </row>
    <row r="88" spans="1:17" ht="15">
      <c r="A88" s="99" t="s">
        <v>66</v>
      </c>
      <c r="B88">
        <v>6610</v>
      </c>
      <c r="O88" s="17">
        <f t="shared" si="4"/>
        <v>0</v>
      </c>
      <c r="P88" s="35"/>
      <c r="Q88" s="42">
        <f t="shared" si="3"/>
        <v>78</v>
      </c>
    </row>
    <row r="89" spans="1:17" ht="15">
      <c r="A89" s="99" t="s">
        <v>67</v>
      </c>
      <c r="B89">
        <v>6700</v>
      </c>
      <c r="D89" s="59">
        <v>9100</v>
      </c>
      <c r="F89" s="5">
        <v>14000</v>
      </c>
      <c r="K89" s="5">
        <v>54000</v>
      </c>
      <c r="M89" s="5">
        <f>1200*20</f>
        <v>24000</v>
      </c>
      <c r="O89" s="17">
        <f t="shared" si="4"/>
        <v>101100</v>
      </c>
      <c r="P89" s="35"/>
      <c r="Q89" s="42">
        <f t="shared" si="3"/>
        <v>79</v>
      </c>
    </row>
    <row r="90" spans="1:17" ht="15">
      <c r="A90" s="99" t="s">
        <v>68</v>
      </c>
      <c r="B90">
        <v>6710</v>
      </c>
      <c r="O90" s="17">
        <f t="shared" si="4"/>
        <v>0</v>
      </c>
      <c r="P90" s="35"/>
      <c r="Q90" s="42">
        <f t="shared" si="3"/>
        <v>80</v>
      </c>
    </row>
    <row r="91" spans="1:17" ht="15">
      <c r="A91" s="99" t="s">
        <v>124</v>
      </c>
      <c r="B91">
        <v>6720</v>
      </c>
      <c r="O91" s="17">
        <f t="shared" si="4"/>
        <v>0</v>
      </c>
      <c r="P91" s="35"/>
      <c r="Q91" s="42">
        <f t="shared" si="3"/>
        <v>81</v>
      </c>
    </row>
    <row r="92" spans="1:17" ht="15">
      <c r="A92" s="99" t="s">
        <v>69</v>
      </c>
      <c r="B92">
        <v>6730</v>
      </c>
      <c r="O92" s="17">
        <f t="shared" si="4"/>
        <v>0</v>
      </c>
      <c r="P92" s="35"/>
      <c r="Q92" s="42">
        <f t="shared" si="3"/>
        <v>82</v>
      </c>
    </row>
    <row r="93" spans="1:17" ht="15">
      <c r="A93" s="99" t="s">
        <v>70</v>
      </c>
      <c r="B93">
        <v>6740</v>
      </c>
      <c r="O93" s="17">
        <f t="shared" si="4"/>
        <v>0</v>
      </c>
      <c r="P93" s="35"/>
      <c r="Q93" s="42">
        <f t="shared" si="3"/>
        <v>83</v>
      </c>
    </row>
    <row r="94" spans="1:17" ht="15">
      <c r="A94" s="99" t="s">
        <v>71</v>
      </c>
      <c r="B94">
        <v>6800</v>
      </c>
      <c r="D94" s="59">
        <v>600</v>
      </c>
      <c r="F94" s="5">
        <f>200*10</f>
        <v>2000</v>
      </c>
      <c r="K94" s="5">
        <v>6000</v>
      </c>
      <c r="M94" s="5">
        <v>900</v>
      </c>
      <c r="O94" s="17">
        <f t="shared" si="4"/>
        <v>9500</v>
      </c>
      <c r="P94" s="35"/>
      <c r="Q94" s="42">
        <f t="shared" si="3"/>
        <v>84</v>
      </c>
    </row>
    <row r="95" spans="1:17" ht="15">
      <c r="A95" s="99" t="s">
        <v>72</v>
      </c>
      <c r="B95">
        <v>6810</v>
      </c>
      <c r="D95" s="59">
        <v>0</v>
      </c>
      <c r="F95" s="5">
        <f>200*10</f>
        <v>2000</v>
      </c>
      <c r="O95" s="17">
        <f t="shared" si="4"/>
        <v>2000</v>
      </c>
      <c r="P95" s="35"/>
      <c r="Q95" s="42">
        <f t="shared" si="3"/>
        <v>85</v>
      </c>
    </row>
    <row r="96" spans="1:17" ht="15">
      <c r="A96" s="99" t="s">
        <v>73</v>
      </c>
      <c r="B96">
        <v>6820</v>
      </c>
      <c r="O96" s="17">
        <f t="shared" si="4"/>
        <v>0</v>
      </c>
      <c r="P96" s="35"/>
      <c r="Q96" s="42">
        <f t="shared" si="3"/>
        <v>86</v>
      </c>
    </row>
    <row r="97" spans="1:17" ht="15">
      <c r="A97" s="99" t="s">
        <v>74</v>
      </c>
      <c r="B97">
        <v>6840</v>
      </c>
      <c r="D97" s="59">
        <v>2250</v>
      </c>
      <c r="F97" s="5">
        <f>1050*10</f>
        <v>10500</v>
      </c>
      <c r="K97" s="61"/>
      <c r="M97" s="61"/>
      <c r="O97" s="17">
        <f t="shared" si="4"/>
        <v>12750</v>
      </c>
      <c r="P97" s="35"/>
      <c r="Q97" s="42">
        <f t="shared" si="3"/>
        <v>87</v>
      </c>
    </row>
    <row r="98" spans="1:17" ht="15">
      <c r="A98" s="99" t="s">
        <v>75</v>
      </c>
      <c r="B98">
        <v>6850</v>
      </c>
      <c r="O98" s="17">
        <f t="shared" si="4"/>
        <v>0</v>
      </c>
      <c r="P98" s="35"/>
      <c r="Q98" s="42">
        <f t="shared" si="3"/>
        <v>88</v>
      </c>
    </row>
    <row r="99" spans="1:17" ht="15">
      <c r="A99" s="99" t="s">
        <v>76</v>
      </c>
      <c r="B99">
        <v>6860</v>
      </c>
      <c r="O99" s="17">
        <f t="shared" si="4"/>
        <v>0</v>
      </c>
      <c r="P99" s="35"/>
      <c r="Q99" s="42">
        <f t="shared" si="3"/>
        <v>89</v>
      </c>
    </row>
    <row r="100" spans="1:17" ht="15">
      <c r="A100" s="99" t="s">
        <v>77</v>
      </c>
      <c r="B100">
        <v>6900</v>
      </c>
      <c r="O100" s="17">
        <f t="shared" si="4"/>
        <v>0</v>
      </c>
      <c r="P100" s="35"/>
      <c r="Q100" s="42">
        <f t="shared" si="3"/>
        <v>90</v>
      </c>
    </row>
    <row r="101" spans="1:17" ht="15">
      <c r="A101" s="99" t="s">
        <v>78</v>
      </c>
      <c r="B101">
        <v>6910</v>
      </c>
      <c r="O101" s="17">
        <f t="shared" si="4"/>
        <v>0</v>
      </c>
      <c r="P101" s="35"/>
      <c r="Q101" s="42">
        <f t="shared" si="3"/>
        <v>91</v>
      </c>
    </row>
    <row r="102" spans="1:17" ht="15">
      <c r="A102" s="99" t="s">
        <v>79</v>
      </c>
      <c r="B102">
        <v>6920</v>
      </c>
      <c r="O102" s="17">
        <f t="shared" si="4"/>
        <v>0</v>
      </c>
      <c r="P102" s="35"/>
      <c r="Q102" s="42">
        <f t="shared" si="3"/>
        <v>92</v>
      </c>
    </row>
    <row r="103" spans="1:17" ht="15">
      <c r="A103" s="99" t="s">
        <v>101</v>
      </c>
      <c r="B103">
        <v>6921</v>
      </c>
      <c r="O103" s="17">
        <f t="shared" si="4"/>
        <v>0</v>
      </c>
      <c r="P103" s="35"/>
      <c r="Q103" s="42">
        <f t="shared" si="3"/>
        <v>93</v>
      </c>
    </row>
    <row r="104" spans="1:17" ht="15">
      <c r="A104" s="99" t="s">
        <v>80</v>
      </c>
      <c r="B104">
        <v>6930</v>
      </c>
      <c r="O104" s="17">
        <f t="shared" si="4"/>
        <v>0</v>
      </c>
      <c r="P104" s="35"/>
      <c r="Q104" s="42">
        <f t="shared" si="3"/>
        <v>94</v>
      </c>
    </row>
    <row r="105" spans="1:17" ht="15">
      <c r="A105" s="99" t="s">
        <v>110</v>
      </c>
      <c r="B105">
        <v>6940</v>
      </c>
      <c r="O105" s="17">
        <f t="shared" si="4"/>
        <v>0</v>
      </c>
      <c r="P105" s="35"/>
      <c r="Q105" s="42">
        <f t="shared" si="3"/>
        <v>95</v>
      </c>
    </row>
    <row r="106" spans="1:17" ht="15">
      <c r="A106" s="99" t="s">
        <v>81</v>
      </c>
      <c r="B106">
        <v>6950</v>
      </c>
      <c r="O106" s="17">
        <f t="shared" si="4"/>
        <v>0</v>
      </c>
      <c r="P106" s="35"/>
      <c r="Q106" s="42">
        <f t="shared" si="3"/>
        <v>96</v>
      </c>
    </row>
    <row r="107" spans="1:17" ht="15">
      <c r="A107" s="99" t="s">
        <v>82</v>
      </c>
      <c r="B107">
        <v>6960</v>
      </c>
      <c r="C107" s="5">
        <v>4800</v>
      </c>
      <c r="D107" s="59">
        <v>4800</v>
      </c>
      <c r="E107" s="5">
        <v>4800</v>
      </c>
      <c r="F107" s="5">
        <v>4800</v>
      </c>
      <c r="G107" s="5">
        <v>4800</v>
      </c>
      <c r="H107" s="5">
        <v>4800</v>
      </c>
      <c r="I107" s="5">
        <v>4800</v>
      </c>
      <c r="J107" s="5">
        <v>4800</v>
      </c>
      <c r="K107" s="5">
        <v>4800</v>
      </c>
      <c r="L107" s="5">
        <v>4800</v>
      </c>
      <c r="M107" s="5">
        <v>4800</v>
      </c>
      <c r="N107" s="5">
        <v>4800</v>
      </c>
      <c r="O107" s="17">
        <f t="shared" si="4"/>
        <v>57600</v>
      </c>
      <c r="P107" s="35">
        <v>12500</v>
      </c>
      <c r="Q107" s="42">
        <f t="shared" si="3"/>
        <v>97</v>
      </c>
    </row>
    <row r="108" spans="1:17" ht="15">
      <c r="A108" s="99" t="s">
        <v>83</v>
      </c>
      <c r="B108">
        <v>7000</v>
      </c>
      <c r="O108" s="17">
        <f t="shared" si="4"/>
        <v>0</v>
      </c>
      <c r="P108" s="35"/>
      <c r="Q108" s="42">
        <f t="shared" si="3"/>
        <v>98</v>
      </c>
    </row>
    <row r="109" spans="1:17" ht="15">
      <c r="A109" s="99" t="s">
        <v>84</v>
      </c>
      <c r="B109">
        <v>7500</v>
      </c>
      <c r="O109" s="17">
        <f t="shared" si="4"/>
        <v>0</v>
      </c>
      <c r="P109" s="35"/>
      <c r="Q109" s="42">
        <f aca="true" t="shared" si="5" ref="Q109:Q121">Q108+1</f>
        <v>99</v>
      </c>
    </row>
    <row r="110" spans="1:17" ht="15">
      <c r="A110" s="99" t="s">
        <v>102</v>
      </c>
      <c r="B110">
        <v>7510</v>
      </c>
      <c r="O110" s="17">
        <f t="shared" si="4"/>
        <v>0</v>
      </c>
      <c r="P110" s="35"/>
      <c r="Q110" s="42">
        <f t="shared" si="5"/>
        <v>100</v>
      </c>
    </row>
    <row r="111" spans="1:17" ht="15">
      <c r="A111" s="99" t="s">
        <v>103</v>
      </c>
      <c r="B111">
        <v>7800</v>
      </c>
      <c r="O111" s="17">
        <f t="shared" si="4"/>
        <v>0</v>
      </c>
      <c r="P111" s="35"/>
      <c r="Q111" s="42">
        <f t="shared" si="5"/>
        <v>101</v>
      </c>
    </row>
    <row r="112" spans="1:17" ht="15">
      <c r="A112" s="99" t="s">
        <v>104</v>
      </c>
      <c r="B112">
        <v>7810</v>
      </c>
      <c r="O112" s="17">
        <f t="shared" si="4"/>
        <v>0</v>
      </c>
      <c r="P112" s="35"/>
      <c r="Q112" s="42">
        <f t="shared" si="5"/>
        <v>102</v>
      </c>
    </row>
    <row r="113" spans="1:17" ht="15">
      <c r="A113" s="99" t="s">
        <v>105</v>
      </c>
      <c r="B113">
        <v>7820</v>
      </c>
      <c r="O113" s="17">
        <f t="shared" si="4"/>
        <v>0</v>
      </c>
      <c r="P113" s="35"/>
      <c r="Q113" s="42">
        <f t="shared" si="5"/>
        <v>103</v>
      </c>
    </row>
    <row r="114" spans="1:17" ht="15">
      <c r="A114" s="99" t="s">
        <v>85</v>
      </c>
      <c r="B114">
        <v>7830</v>
      </c>
      <c r="O114" s="17">
        <f t="shared" si="4"/>
        <v>0</v>
      </c>
      <c r="P114" s="35"/>
      <c r="Q114" s="42">
        <f t="shared" si="5"/>
        <v>104</v>
      </c>
    </row>
    <row r="115" spans="1:17" ht="15">
      <c r="A115" s="99" t="s">
        <v>86</v>
      </c>
      <c r="B115">
        <v>7840</v>
      </c>
      <c r="N115" s="5">
        <v>51000</v>
      </c>
      <c r="O115" s="17">
        <f t="shared" si="4"/>
        <v>51000</v>
      </c>
      <c r="P115" s="35"/>
      <c r="Q115" s="42">
        <f t="shared" si="5"/>
        <v>105</v>
      </c>
    </row>
    <row r="116" spans="1:17" ht="15">
      <c r="A116" s="99" t="s">
        <v>106</v>
      </c>
      <c r="B116">
        <v>7850</v>
      </c>
      <c r="O116" s="17">
        <f t="shared" si="4"/>
        <v>0</v>
      </c>
      <c r="P116" s="35"/>
      <c r="Q116" s="42">
        <f t="shared" si="5"/>
        <v>106</v>
      </c>
    </row>
    <row r="117" spans="1:17" ht="15">
      <c r="A117" s="99" t="s">
        <v>107</v>
      </c>
      <c r="B117">
        <v>7910</v>
      </c>
      <c r="O117" s="17">
        <f t="shared" si="4"/>
        <v>0</v>
      </c>
      <c r="P117" s="35"/>
      <c r="Q117" s="42">
        <f t="shared" si="5"/>
        <v>107</v>
      </c>
    </row>
    <row r="118" spans="1:17" ht="15">
      <c r="A118" s="99" t="s">
        <v>87</v>
      </c>
      <c r="B118">
        <v>7920</v>
      </c>
      <c r="O118" s="17">
        <f t="shared" si="4"/>
        <v>0</v>
      </c>
      <c r="P118" s="35"/>
      <c r="Q118" s="42">
        <f t="shared" si="5"/>
        <v>108</v>
      </c>
    </row>
    <row r="119" spans="1:17" ht="15">
      <c r="A119" s="99" t="s">
        <v>108</v>
      </c>
      <c r="B119">
        <v>7930</v>
      </c>
      <c r="O119" s="17">
        <f t="shared" si="4"/>
        <v>0</v>
      </c>
      <c r="P119" s="35"/>
      <c r="Q119" s="42">
        <f t="shared" si="5"/>
        <v>109</v>
      </c>
    </row>
    <row r="120" spans="1:17" ht="15">
      <c r="A120" s="99" t="s">
        <v>109</v>
      </c>
      <c r="B120">
        <v>7931</v>
      </c>
      <c r="O120" s="19">
        <f>SUM(C120:N120)</f>
        <v>0</v>
      </c>
      <c r="P120" s="190"/>
      <c r="Q120" s="42">
        <f t="shared" si="5"/>
        <v>110</v>
      </c>
    </row>
    <row r="121" spans="1:17" ht="15.75" thickBot="1">
      <c r="A121" s="130" t="s">
        <v>88</v>
      </c>
      <c r="B121" s="116"/>
      <c r="C121" s="117">
        <f>SUM(C43:C120)</f>
        <v>4800</v>
      </c>
      <c r="D121" s="129">
        <f aca="true" t="shared" si="6" ref="D121:O121">SUM(D43:D120)</f>
        <v>17500</v>
      </c>
      <c r="E121" s="117">
        <f t="shared" si="6"/>
        <v>4800</v>
      </c>
      <c r="F121" s="117">
        <f t="shared" si="6"/>
        <v>36800</v>
      </c>
      <c r="G121" s="117">
        <f t="shared" si="6"/>
        <v>4800</v>
      </c>
      <c r="H121" s="117">
        <f t="shared" si="6"/>
        <v>4800</v>
      </c>
      <c r="I121" s="117">
        <f t="shared" si="6"/>
        <v>4800</v>
      </c>
      <c r="J121" s="117">
        <f t="shared" si="6"/>
        <v>4800</v>
      </c>
      <c r="K121" s="117">
        <f t="shared" si="6"/>
        <v>64800</v>
      </c>
      <c r="L121" s="117">
        <f t="shared" si="6"/>
        <v>4800</v>
      </c>
      <c r="M121" s="117">
        <f t="shared" si="6"/>
        <v>29700</v>
      </c>
      <c r="N121" s="117">
        <f t="shared" si="6"/>
        <v>55800</v>
      </c>
      <c r="O121" s="117">
        <f t="shared" si="6"/>
        <v>238200</v>
      </c>
      <c r="P121" s="120">
        <f>SUBTOTAL(109,P2:P120)</f>
        <v>12500</v>
      </c>
      <c r="Q121" s="132">
        <f t="shared" si="5"/>
        <v>111</v>
      </c>
    </row>
    <row r="122" spans="1:17" ht="15">
      <c r="A122" s="99"/>
      <c r="P122" s="5"/>
      <c r="Q122" s="42"/>
    </row>
    <row r="123" spans="1:17" ht="15.75" thickBot="1">
      <c r="A123" s="102" t="s">
        <v>89</v>
      </c>
      <c r="B123" s="46"/>
      <c r="C123" s="45">
        <f>+C31-C121</f>
        <v>-4800</v>
      </c>
      <c r="D123" s="76">
        <f aca="true" t="shared" si="7" ref="D123:P123">+D31-D121</f>
        <v>4125</v>
      </c>
      <c r="E123" s="45">
        <f t="shared" si="7"/>
        <v>46200</v>
      </c>
      <c r="F123" s="45">
        <f t="shared" si="7"/>
        <v>15700</v>
      </c>
      <c r="G123" s="45">
        <f t="shared" si="7"/>
        <v>-4800</v>
      </c>
      <c r="H123" s="45">
        <f t="shared" si="7"/>
        <v>-4800</v>
      </c>
      <c r="I123" s="45">
        <f t="shared" si="7"/>
        <v>-4800</v>
      </c>
      <c r="J123" s="45">
        <f t="shared" si="7"/>
        <v>-4800</v>
      </c>
      <c r="K123" s="45">
        <f t="shared" si="7"/>
        <v>25200</v>
      </c>
      <c r="L123" s="45">
        <f t="shared" si="7"/>
        <v>-4800</v>
      </c>
      <c r="M123" s="45">
        <f t="shared" si="7"/>
        <v>300</v>
      </c>
      <c r="N123" s="45">
        <f t="shared" si="7"/>
        <v>-55800</v>
      </c>
      <c r="O123" s="45">
        <f t="shared" si="7"/>
        <v>6925</v>
      </c>
      <c r="P123" s="45">
        <f t="shared" si="7"/>
        <v>-12500</v>
      </c>
      <c r="Q123" s="150">
        <f>Q121+1</f>
        <v>112</v>
      </c>
    </row>
    <row r="124" ht="15.75" thickTop="1"/>
  </sheetData>
  <printOptions horizontalCentered="1"/>
  <pageMargins left="0.4" right="0.4" top="1" bottom="0.5" header="0.3" footer="0.3"/>
  <pageSetup horizontalDpi="600" verticalDpi="600" orientation="landscape" scale="70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S106" sqref="S106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7.421875" style="5" bestFit="1" customWidth="1"/>
    <col min="4" max="4" width="8.8515625" style="5" bestFit="1" customWidth="1"/>
    <col min="5" max="5" width="8.7109375" style="5" bestFit="1" customWidth="1"/>
    <col min="6" max="6" width="8.00390625" style="5" bestFit="1" customWidth="1"/>
    <col min="7" max="7" width="12.421875" style="5" bestFit="1" customWidth="1"/>
    <col min="8" max="8" width="8.28125" style="5" bestFit="1" customWidth="1"/>
    <col min="9" max="9" width="8.00390625" style="5" bestFit="1" customWidth="1"/>
    <col min="10" max="10" width="11.28125" style="5" bestFit="1" customWidth="1"/>
    <col min="11" max="11" width="8.57421875" style="5" bestFit="1" customWidth="1"/>
    <col min="12" max="12" width="8.140625" style="5" bestFit="1" customWidth="1"/>
    <col min="13" max="13" width="9.140625" style="5" bestFit="1" customWidth="1"/>
    <col min="14" max="14" width="8.140625" style="5" bestFit="1" customWidth="1"/>
    <col min="15" max="15" width="9.00390625" style="5" bestFit="1" customWidth="1"/>
    <col min="16" max="16" width="9.00390625" style="0" bestFit="1" customWidth="1"/>
    <col min="17" max="17" width="8.14062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158" t="s">
        <v>210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33" t="s">
        <v>122</v>
      </c>
      <c r="K2" s="33" t="s">
        <v>118</v>
      </c>
      <c r="L2" s="33" t="s">
        <v>119</v>
      </c>
      <c r="M2" s="33" t="s">
        <v>120</v>
      </c>
      <c r="N2" s="20" t="s">
        <v>121</v>
      </c>
      <c r="O2" s="178" t="s">
        <v>217</v>
      </c>
      <c r="P2" s="169" t="s">
        <v>132</v>
      </c>
      <c r="Q2" s="166"/>
    </row>
    <row r="3" spans="1:17" ht="15">
      <c r="A3" s="3" t="s">
        <v>0</v>
      </c>
      <c r="B3" s="1"/>
      <c r="C3" s="21"/>
      <c r="D3" s="21"/>
      <c r="E3" s="21"/>
      <c r="F3" s="21"/>
      <c r="G3" s="21" t="s">
        <v>149</v>
      </c>
      <c r="H3" s="21"/>
      <c r="I3" s="21" t="s">
        <v>150</v>
      </c>
      <c r="J3" s="32" t="s">
        <v>151</v>
      </c>
      <c r="K3" s="32"/>
      <c r="L3" s="32"/>
      <c r="M3" s="32" t="s">
        <v>152</v>
      </c>
      <c r="N3" s="21" t="s">
        <v>153</v>
      </c>
      <c r="O3" s="17">
        <f aca="true" t="shared" si="0" ref="O3:O67">SUM(C3:N3)</f>
        <v>0</v>
      </c>
      <c r="P3" s="5"/>
      <c r="Q3" s="5"/>
    </row>
    <row r="4" spans="1:17" ht="15">
      <c r="A4" t="s">
        <v>1</v>
      </c>
      <c r="B4">
        <v>4011</v>
      </c>
      <c r="J4" s="59"/>
      <c r="K4" s="59"/>
      <c r="L4" s="59"/>
      <c r="M4" s="59"/>
      <c r="O4" s="17">
        <f t="shared" si="0"/>
        <v>0</v>
      </c>
      <c r="P4" s="5"/>
      <c r="Q4" s="5">
        <v>1</v>
      </c>
    </row>
    <row r="5" spans="1:17" ht="15">
      <c r="A5" t="s">
        <v>2</v>
      </c>
      <c r="B5">
        <v>4012</v>
      </c>
      <c r="J5" s="59"/>
      <c r="K5" s="59"/>
      <c r="L5" s="59"/>
      <c r="M5" s="59"/>
      <c r="O5" s="17">
        <f t="shared" si="0"/>
        <v>0</v>
      </c>
      <c r="P5" s="5"/>
      <c r="Q5" s="5">
        <v>2</v>
      </c>
    </row>
    <row r="6" spans="1:17" ht="15">
      <c r="A6" t="s">
        <v>91</v>
      </c>
      <c r="B6">
        <v>4013</v>
      </c>
      <c r="J6" s="59"/>
      <c r="K6" s="59"/>
      <c r="L6" s="59"/>
      <c r="M6" s="59"/>
      <c r="O6" s="17">
        <f t="shared" si="0"/>
        <v>0</v>
      </c>
      <c r="P6" s="5"/>
      <c r="Q6" s="5">
        <v>3</v>
      </c>
    </row>
    <row r="7" spans="1:17" ht="15">
      <c r="A7" t="s">
        <v>3</v>
      </c>
      <c r="B7">
        <v>4014</v>
      </c>
      <c r="J7" s="59"/>
      <c r="K7" s="59"/>
      <c r="L7" s="59"/>
      <c r="M7" s="59"/>
      <c r="O7" s="17">
        <f t="shared" si="0"/>
        <v>0</v>
      </c>
      <c r="P7" s="5"/>
      <c r="Q7" s="5">
        <v>4</v>
      </c>
    </row>
    <row r="8" spans="1:17" ht="15">
      <c r="A8" t="s">
        <v>92</v>
      </c>
      <c r="B8">
        <v>4016</v>
      </c>
      <c r="J8" s="59"/>
      <c r="K8" s="59"/>
      <c r="L8" s="59"/>
      <c r="M8" s="59"/>
      <c r="O8" s="17">
        <f t="shared" si="0"/>
        <v>0</v>
      </c>
      <c r="P8" s="5"/>
      <c r="Q8" s="5">
        <v>5</v>
      </c>
    </row>
    <row r="9" spans="1:17" ht="15">
      <c r="A9" t="s">
        <v>4</v>
      </c>
      <c r="B9">
        <v>4017</v>
      </c>
      <c r="J9" s="59"/>
      <c r="K9" s="59"/>
      <c r="L9" s="59"/>
      <c r="M9" s="59"/>
      <c r="O9" s="17">
        <f t="shared" si="0"/>
        <v>0</v>
      </c>
      <c r="P9" s="5"/>
      <c r="Q9" s="5">
        <v>6</v>
      </c>
    </row>
    <row r="10" spans="1:17" ht="15">
      <c r="A10" t="s">
        <v>93</v>
      </c>
      <c r="B10">
        <v>4018</v>
      </c>
      <c r="J10" s="59"/>
      <c r="K10" s="59"/>
      <c r="L10" s="59"/>
      <c r="M10" s="59"/>
      <c r="O10" s="17">
        <f t="shared" si="0"/>
        <v>0</v>
      </c>
      <c r="P10" s="5"/>
      <c r="Q10" s="5">
        <v>7</v>
      </c>
    </row>
    <row r="11" spans="1:17" ht="15">
      <c r="A11" t="s">
        <v>5</v>
      </c>
      <c r="B11">
        <v>4020</v>
      </c>
      <c r="G11" s="5">
        <v>25000</v>
      </c>
      <c r="I11" s="5">
        <v>25000</v>
      </c>
      <c r="J11" s="59">
        <f>125*150</f>
        <v>18750</v>
      </c>
      <c r="K11" s="59"/>
      <c r="L11" s="59"/>
      <c r="M11" s="59">
        <v>37500</v>
      </c>
      <c r="N11" s="59"/>
      <c r="O11" s="17">
        <f t="shared" si="0"/>
        <v>106250</v>
      </c>
      <c r="P11" s="5">
        <f>175120.1-900-2525-915-1740-250</f>
        <v>168790.1</v>
      </c>
      <c r="Q11" s="5">
        <v>8</v>
      </c>
    </row>
    <row r="12" spans="1:17" ht="15">
      <c r="A12" t="s">
        <v>6</v>
      </c>
      <c r="B12">
        <v>4021</v>
      </c>
      <c r="J12" s="59"/>
      <c r="K12" s="59"/>
      <c r="L12" s="59"/>
      <c r="M12" s="59">
        <v>1500</v>
      </c>
      <c r="O12" s="17">
        <f t="shared" si="0"/>
        <v>1500</v>
      </c>
      <c r="P12" s="5">
        <f>900+2525+915+1740+750+240</f>
        <v>7070</v>
      </c>
      <c r="Q12" s="5">
        <v>9</v>
      </c>
    </row>
    <row r="13" spans="1:17" ht="15">
      <c r="A13" t="s">
        <v>7</v>
      </c>
      <c r="B13">
        <v>4022</v>
      </c>
      <c r="J13" s="59"/>
      <c r="K13" s="59"/>
      <c r="L13" s="59"/>
      <c r="M13" s="59"/>
      <c r="O13" s="17">
        <f t="shared" si="0"/>
        <v>0</v>
      </c>
      <c r="P13" s="5"/>
      <c r="Q13" s="5">
        <v>10</v>
      </c>
    </row>
    <row r="14" spans="1:17" ht="15">
      <c r="A14" t="s">
        <v>8</v>
      </c>
      <c r="B14">
        <v>4024</v>
      </c>
      <c r="J14" s="59"/>
      <c r="K14" s="59"/>
      <c r="L14" s="59"/>
      <c r="M14" s="59"/>
      <c r="O14" s="17">
        <f t="shared" si="0"/>
        <v>0</v>
      </c>
      <c r="P14" s="5"/>
      <c r="Q14" s="5">
        <v>11</v>
      </c>
    </row>
    <row r="15" spans="1:17" ht="15">
      <c r="A15" t="s">
        <v>9</v>
      </c>
      <c r="B15">
        <v>4030</v>
      </c>
      <c r="J15" s="59"/>
      <c r="K15" s="59"/>
      <c r="L15" s="59"/>
      <c r="M15" s="59"/>
      <c r="O15" s="17">
        <f t="shared" si="0"/>
        <v>0</v>
      </c>
      <c r="P15" s="5"/>
      <c r="Q15" s="5">
        <v>12</v>
      </c>
    </row>
    <row r="16" spans="1:17" ht="15">
      <c r="A16" t="s">
        <v>10</v>
      </c>
      <c r="B16">
        <v>4031</v>
      </c>
      <c r="J16" s="59"/>
      <c r="K16" s="59"/>
      <c r="L16" s="59"/>
      <c r="M16" s="59"/>
      <c r="O16" s="17">
        <f t="shared" si="0"/>
        <v>0</v>
      </c>
      <c r="P16" s="5"/>
      <c r="Q16" s="5">
        <v>13</v>
      </c>
    </row>
    <row r="17" spans="1:17" ht="15">
      <c r="A17" t="s">
        <v>11</v>
      </c>
      <c r="B17">
        <v>4040</v>
      </c>
      <c r="J17" s="59"/>
      <c r="K17" s="59"/>
      <c r="L17" s="59"/>
      <c r="M17" s="59"/>
      <c r="O17" s="17">
        <f t="shared" si="0"/>
        <v>0</v>
      </c>
      <c r="P17" s="5"/>
      <c r="Q17" s="5">
        <v>14</v>
      </c>
    </row>
    <row r="18" spans="1:17" ht="15">
      <c r="A18" t="s">
        <v>12</v>
      </c>
      <c r="B18">
        <v>4041</v>
      </c>
      <c r="J18" s="59"/>
      <c r="K18" s="59"/>
      <c r="L18" s="59"/>
      <c r="M18" s="59"/>
      <c r="O18" s="17">
        <f t="shared" si="0"/>
        <v>0</v>
      </c>
      <c r="P18" s="5"/>
      <c r="Q18" s="5">
        <v>15</v>
      </c>
    </row>
    <row r="19" spans="1:17" ht="15.75">
      <c r="A19" t="s">
        <v>13</v>
      </c>
      <c r="B19" s="209">
        <v>4042</v>
      </c>
      <c r="J19" s="59"/>
      <c r="K19" s="59"/>
      <c r="L19" s="59"/>
      <c r="M19" s="59"/>
      <c r="O19" s="17">
        <f t="shared" si="0"/>
        <v>0</v>
      </c>
      <c r="P19" s="5"/>
      <c r="Q19" s="5">
        <v>16</v>
      </c>
    </row>
    <row r="20" spans="1:17" ht="15.75">
      <c r="A20" t="s">
        <v>14</v>
      </c>
      <c r="B20" s="209">
        <v>4044</v>
      </c>
      <c r="J20" s="59"/>
      <c r="K20" s="59"/>
      <c r="L20" s="59"/>
      <c r="M20" s="59"/>
      <c r="O20" s="17">
        <f t="shared" si="0"/>
        <v>0</v>
      </c>
      <c r="P20" s="5"/>
      <c r="Q20" s="5">
        <v>17</v>
      </c>
    </row>
    <row r="21" spans="1:17" ht="15">
      <c r="A21" t="s">
        <v>156</v>
      </c>
      <c r="B21">
        <v>4046</v>
      </c>
      <c r="J21" s="59"/>
      <c r="K21" s="59"/>
      <c r="L21" s="59"/>
      <c r="M21" s="59"/>
      <c r="O21" s="17"/>
      <c r="P21" s="5"/>
      <c r="Q21" s="5">
        <v>18</v>
      </c>
    </row>
    <row r="22" spans="1:17" ht="15">
      <c r="A22" t="s">
        <v>15</v>
      </c>
      <c r="B22">
        <v>4047</v>
      </c>
      <c r="J22" s="59"/>
      <c r="K22" s="59"/>
      <c r="L22" s="59"/>
      <c r="M22" s="59"/>
      <c r="O22" s="17">
        <f t="shared" si="0"/>
        <v>0</v>
      </c>
      <c r="P22" s="5"/>
      <c r="Q22" s="5">
        <v>19</v>
      </c>
    </row>
    <row r="23" spans="1:17" ht="15">
      <c r="A23" t="s">
        <v>16</v>
      </c>
      <c r="B23">
        <v>4880</v>
      </c>
      <c r="J23" s="59"/>
      <c r="K23" s="59"/>
      <c r="L23" s="59"/>
      <c r="M23" s="59"/>
      <c r="O23" s="17">
        <f t="shared" si="0"/>
        <v>0</v>
      </c>
      <c r="P23" s="5"/>
      <c r="Q23" s="5">
        <v>20</v>
      </c>
    </row>
    <row r="24" spans="1:17" ht="15">
      <c r="A24" t="s">
        <v>123</v>
      </c>
      <c r="B24">
        <v>4901</v>
      </c>
      <c r="J24" s="59"/>
      <c r="K24" s="59"/>
      <c r="L24" s="59"/>
      <c r="M24" s="59"/>
      <c r="O24" s="17">
        <f t="shared" si="0"/>
        <v>0</v>
      </c>
      <c r="P24" s="5"/>
      <c r="Q24" s="5">
        <v>21</v>
      </c>
    </row>
    <row r="25" spans="1:17" ht="15">
      <c r="A25" t="s">
        <v>125</v>
      </c>
      <c r="B25">
        <v>4910</v>
      </c>
      <c r="J25" s="59"/>
      <c r="K25" s="59"/>
      <c r="L25" s="59"/>
      <c r="M25" s="59"/>
      <c r="O25" s="17">
        <f t="shared" si="0"/>
        <v>0</v>
      </c>
      <c r="P25" s="5"/>
      <c r="Q25" s="5">
        <v>22</v>
      </c>
    </row>
    <row r="26" spans="1:17" ht="15">
      <c r="A26" t="s">
        <v>17</v>
      </c>
      <c r="B26">
        <v>4920</v>
      </c>
      <c r="J26" s="59"/>
      <c r="K26" s="59"/>
      <c r="L26" s="59"/>
      <c r="M26" s="59"/>
      <c r="O26" s="17">
        <f t="shared" si="0"/>
        <v>0</v>
      </c>
      <c r="P26" s="5"/>
      <c r="Q26" s="5">
        <v>23</v>
      </c>
    </row>
    <row r="27" spans="1:17" ht="15">
      <c r="A27" t="s">
        <v>18</v>
      </c>
      <c r="B27">
        <v>4921</v>
      </c>
      <c r="J27" s="59"/>
      <c r="K27" s="59"/>
      <c r="L27" s="59"/>
      <c r="M27" s="59"/>
      <c r="O27" s="17">
        <f t="shared" si="0"/>
        <v>0</v>
      </c>
      <c r="P27" s="5"/>
      <c r="Q27" s="5">
        <v>24</v>
      </c>
    </row>
    <row r="28" spans="1:17" ht="15">
      <c r="A28" t="s">
        <v>19</v>
      </c>
      <c r="B28">
        <v>4930</v>
      </c>
      <c r="J28" s="59"/>
      <c r="K28" s="59"/>
      <c r="L28" s="59"/>
      <c r="M28" s="59"/>
      <c r="O28" s="17">
        <f t="shared" si="0"/>
        <v>0</v>
      </c>
      <c r="P28" s="5"/>
      <c r="Q28" s="5">
        <v>25</v>
      </c>
    </row>
    <row r="29" spans="1:17" ht="15">
      <c r="A29" s="3" t="s">
        <v>20</v>
      </c>
      <c r="B29">
        <v>4990</v>
      </c>
      <c r="J29" s="59"/>
      <c r="K29" s="59"/>
      <c r="L29" s="59"/>
      <c r="M29" s="59"/>
      <c r="O29" s="17">
        <f t="shared" si="0"/>
        <v>0</v>
      </c>
      <c r="P29" s="5"/>
      <c r="Q29" s="5">
        <v>26</v>
      </c>
    </row>
    <row r="30" spans="1:17" ht="15">
      <c r="A30" t="s">
        <v>21</v>
      </c>
      <c r="B30">
        <v>4992</v>
      </c>
      <c r="J30" s="59"/>
      <c r="K30" s="59"/>
      <c r="L30" s="59"/>
      <c r="M30" s="59"/>
      <c r="O30" s="17">
        <f t="shared" si="0"/>
        <v>0</v>
      </c>
      <c r="P30" s="5"/>
      <c r="Q30" s="5">
        <v>27</v>
      </c>
    </row>
    <row r="31" spans="1:17" ht="15.75" thickBot="1">
      <c r="A31" s="116" t="s">
        <v>22</v>
      </c>
      <c r="B31" s="116"/>
      <c r="C31" s="117">
        <f>SUM(C4:C30)</f>
        <v>0</v>
      </c>
      <c r="D31" s="117">
        <f aca="true" t="shared" si="1" ref="D31:F31">SUM(D4:D30)</f>
        <v>0</v>
      </c>
      <c r="E31" s="117">
        <f t="shared" si="1"/>
        <v>0</v>
      </c>
      <c r="F31" s="117">
        <f t="shared" si="1"/>
        <v>0</v>
      </c>
      <c r="G31" s="117">
        <f>SUM(G4:G30)</f>
        <v>25000</v>
      </c>
      <c r="H31" s="117">
        <f aca="true" t="shared" si="2" ref="H31:N31">SUM(H4:H30)</f>
        <v>0</v>
      </c>
      <c r="I31" s="117">
        <f t="shared" si="2"/>
        <v>25000</v>
      </c>
      <c r="J31" s="129">
        <f t="shared" si="2"/>
        <v>18750</v>
      </c>
      <c r="K31" s="129">
        <f t="shared" si="2"/>
        <v>0</v>
      </c>
      <c r="L31" s="129">
        <f t="shared" si="2"/>
        <v>0</v>
      </c>
      <c r="M31" s="129">
        <f t="shared" si="2"/>
        <v>39000</v>
      </c>
      <c r="N31" s="117">
        <f t="shared" si="2"/>
        <v>0</v>
      </c>
      <c r="O31" s="118">
        <f t="shared" si="0"/>
        <v>107750</v>
      </c>
      <c r="P31" s="117">
        <f>SUBTOTAL(109,P2:P30)</f>
        <v>175860.1</v>
      </c>
      <c r="Q31" s="120">
        <v>28</v>
      </c>
    </row>
    <row r="32" spans="1:17" ht="15">
      <c r="A32" t="s">
        <v>23</v>
      </c>
      <c r="J32" s="59"/>
      <c r="K32" s="59"/>
      <c r="L32" s="59"/>
      <c r="M32" s="59"/>
      <c r="O32" s="17">
        <f t="shared" si="0"/>
        <v>0</v>
      </c>
      <c r="P32" s="5"/>
      <c r="Q32" s="5"/>
    </row>
    <row r="33" spans="1:17" ht="15">
      <c r="A33" t="s">
        <v>24</v>
      </c>
      <c r="J33" s="59"/>
      <c r="K33" s="59"/>
      <c r="L33" s="59"/>
      <c r="M33" s="59"/>
      <c r="O33" s="17">
        <f t="shared" si="0"/>
        <v>0</v>
      </c>
      <c r="P33" s="5"/>
      <c r="Q33" s="5">
        <v>29</v>
      </c>
    </row>
    <row r="34" spans="1:17" ht="15">
      <c r="A34" t="s">
        <v>25</v>
      </c>
      <c r="B34">
        <v>5010</v>
      </c>
      <c r="J34" s="59"/>
      <c r="K34" s="59"/>
      <c r="L34" s="59"/>
      <c r="M34" s="59"/>
      <c r="O34" s="17">
        <f t="shared" si="0"/>
        <v>0</v>
      </c>
      <c r="P34" s="5"/>
      <c r="Q34" s="5">
        <v>30</v>
      </c>
    </row>
    <row r="35" spans="1:17" ht="15">
      <c r="A35" t="s">
        <v>26</v>
      </c>
      <c r="B35">
        <v>4970</v>
      </c>
      <c r="J35" s="59"/>
      <c r="K35" s="59"/>
      <c r="L35" s="59"/>
      <c r="M35" s="59"/>
      <c r="O35" s="17">
        <f t="shared" si="0"/>
        <v>0</v>
      </c>
      <c r="P35" s="5"/>
      <c r="Q35" s="5">
        <v>31</v>
      </c>
    </row>
    <row r="36" spans="1:17" ht="15.75" thickBot="1">
      <c r="A36" s="121" t="s">
        <v>27</v>
      </c>
      <c r="B36" s="121"/>
      <c r="C36" s="120"/>
      <c r="D36" s="120"/>
      <c r="E36" s="120"/>
      <c r="F36" s="120"/>
      <c r="G36" s="120"/>
      <c r="H36" s="120"/>
      <c r="I36" s="120"/>
      <c r="J36" s="180"/>
      <c r="K36" s="180"/>
      <c r="L36" s="180"/>
      <c r="M36" s="180"/>
      <c r="N36" s="120"/>
      <c r="O36" s="122">
        <f t="shared" si="0"/>
        <v>0</v>
      </c>
      <c r="P36" s="120"/>
      <c r="Q36" s="120"/>
    </row>
    <row r="37" spans="1:17" ht="15">
      <c r="A37" s="1" t="s">
        <v>23</v>
      </c>
      <c r="J37" s="59"/>
      <c r="K37" s="59"/>
      <c r="L37" s="59"/>
      <c r="M37" s="59"/>
      <c r="O37" s="17">
        <f t="shared" si="0"/>
        <v>0</v>
      </c>
      <c r="P37" s="5"/>
      <c r="Q37" s="5"/>
    </row>
    <row r="38" spans="10:17" ht="15">
      <c r="J38" s="59"/>
      <c r="K38" s="59"/>
      <c r="L38" s="59"/>
      <c r="M38" s="59"/>
      <c r="O38" s="17">
        <f t="shared" si="0"/>
        <v>0</v>
      </c>
      <c r="P38" s="5"/>
      <c r="Q38" s="5"/>
    </row>
    <row r="39" spans="1:17" ht="15">
      <c r="A39" t="s">
        <v>28</v>
      </c>
      <c r="J39" s="59"/>
      <c r="K39" s="59"/>
      <c r="L39" s="59"/>
      <c r="M39" s="59"/>
      <c r="O39" s="17">
        <f t="shared" si="0"/>
        <v>0</v>
      </c>
      <c r="P39" s="5"/>
      <c r="Q39" s="5"/>
    </row>
    <row r="40" spans="10:17" ht="15">
      <c r="J40" s="59"/>
      <c r="K40" s="59"/>
      <c r="L40" s="59"/>
      <c r="M40" s="59"/>
      <c r="O40" s="17">
        <f t="shared" si="0"/>
        <v>0</v>
      </c>
      <c r="P40" s="5"/>
      <c r="Q40" s="5"/>
    </row>
    <row r="41" spans="1:17" ht="15">
      <c r="A41" s="63" t="s">
        <v>29</v>
      </c>
      <c r="J41" s="59"/>
      <c r="K41" s="59"/>
      <c r="L41" s="59"/>
      <c r="M41" s="59"/>
      <c r="O41" s="17">
        <f t="shared" si="0"/>
        <v>0</v>
      </c>
      <c r="P41" s="5"/>
      <c r="Q41" s="5"/>
    </row>
    <row r="42" spans="1:17" ht="15">
      <c r="A42" t="s">
        <v>25</v>
      </c>
      <c r="B42">
        <v>5010</v>
      </c>
      <c r="J42" s="59"/>
      <c r="K42" s="59"/>
      <c r="L42" s="59"/>
      <c r="M42" s="59"/>
      <c r="O42" s="17"/>
      <c r="P42" s="5"/>
      <c r="Q42" s="5">
        <v>32</v>
      </c>
    </row>
    <row r="43" spans="1:17" ht="15">
      <c r="A43" t="s">
        <v>30</v>
      </c>
      <c r="B43">
        <v>6000</v>
      </c>
      <c r="J43" s="59"/>
      <c r="K43" s="59"/>
      <c r="L43" s="59"/>
      <c r="M43" s="59"/>
      <c r="O43" s="17">
        <f t="shared" si="0"/>
        <v>0</v>
      </c>
      <c r="P43" s="5"/>
      <c r="Q43" s="5">
        <f>Q42+1</f>
        <v>33</v>
      </c>
    </row>
    <row r="44" spans="1:17" ht="15">
      <c r="A44" t="s">
        <v>31</v>
      </c>
      <c r="B44">
        <v>6005</v>
      </c>
      <c r="J44" s="59"/>
      <c r="K44" s="59"/>
      <c r="L44" s="59"/>
      <c r="M44" s="59"/>
      <c r="O44" s="17">
        <f t="shared" si="0"/>
        <v>0</v>
      </c>
      <c r="P44" s="5"/>
      <c r="Q44" s="5">
        <f>Q43+1</f>
        <v>34</v>
      </c>
    </row>
    <row r="45" spans="1:17" ht="15">
      <c r="A45" t="s">
        <v>32</v>
      </c>
      <c r="B45">
        <v>6010</v>
      </c>
      <c r="J45" s="59"/>
      <c r="K45" s="59"/>
      <c r="L45" s="59"/>
      <c r="M45" s="59"/>
      <c r="O45" s="17">
        <f t="shared" si="0"/>
        <v>0</v>
      </c>
      <c r="P45" s="5"/>
      <c r="Q45" s="5">
        <f aca="true" t="shared" si="3" ref="Q45:Q108">Q44+1</f>
        <v>35</v>
      </c>
    </row>
    <row r="46" spans="1:17" ht="15">
      <c r="A46" t="s">
        <v>154</v>
      </c>
      <c r="J46" s="59"/>
      <c r="K46" s="59"/>
      <c r="L46" s="59"/>
      <c r="M46" s="59"/>
      <c r="O46" s="17">
        <f t="shared" si="0"/>
        <v>0</v>
      </c>
      <c r="P46" s="5"/>
      <c r="Q46" s="5">
        <f t="shared" si="3"/>
        <v>36</v>
      </c>
    </row>
    <row r="47" spans="1:17" ht="15">
      <c r="A47" t="s">
        <v>33</v>
      </c>
      <c r="B47">
        <v>6110</v>
      </c>
      <c r="J47" s="59"/>
      <c r="K47" s="59"/>
      <c r="L47" s="59"/>
      <c r="M47" s="59"/>
      <c r="O47" s="17">
        <f t="shared" si="0"/>
        <v>0</v>
      </c>
      <c r="P47" s="5"/>
      <c r="Q47" s="5">
        <f t="shared" si="3"/>
        <v>37</v>
      </c>
    </row>
    <row r="48" spans="1:17" ht="15">
      <c r="A48" t="s">
        <v>34</v>
      </c>
      <c r="B48">
        <v>6120</v>
      </c>
      <c r="J48" s="59"/>
      <c r="K48" s="59"/>
      <c r="L48" s="59"/>
      <c r="M48" s="59"/>
      <c r="O48" s="17">
        <f t="shared" si="0"/>
        <v>0</v>
      </c>
      <c r="P48" s="5"/>
      <c r="Q48" s="5">
        <f t="shared" si="3"/>
        <v>38</v>
      </c>
    </row>
    <row r="49" spans="1:17" ht="15">
      <c r="A49" t="s">
        <v>35</v>
      </c>
      <c r="B49">
        <v>6130</v>
      </c>
      <c r="J49" s="59"/>
      <c r="K49" s="59"/>
      <c r="L49" s="59"/>
      <c r="M49" s="59"/>
      <c r="O49" s="17">
        <f t="shared" si="0"/>
        <v>0</v>
      </c>
      <c r="P49" s="5"/>
      <c r="Q49" s="5">
        <f t="shared" si="3"/>
        <v>39</v>
      </c>
    </row>
    <row r="50" spans="1:17" ht="15">
      <c r="A50" t="s">
        <v>36</v>
      </c>
      <c r="B50">
        <v>6140</v>
      </c>
      <c r="J50" s="59"/>
      <c r="K50" s="59"/>
      <c r="L50" s="59"/>
      <c r="M50" s="59"/>
      <c r="O50" s="17">
        <f t="shared" si="0"/>
        <v>0</v>
      </c>
      <c r="P50" s="5"/>
      <c r="Q50" s="5">
        <f t="shared" si="3"/>
        <v>40</v>
      </c>
    </row>
    <row r="51" spans="1:17" ht="15">
      <c r="A51" t="s">
        <v>37</v>
      </c>
      <c r="B51">
        <v>6150</v>
      </c>
      <c r="J51" s="59"/>
      <c r="K51" s="59"/>
      <c r="L51" s="59"/>
      <c r="M51" s="59"/>
      <c r="O51" s="17">
        <f t="shared" si="0"/>
        <v>0</v>
      </c>
      <c r="P51" s="5"/>
      <c r="Q51" s="5">
        <f t="shared" si="3"/>
        <v>41</v>
      </c>
    </row>
    <row r="52" spans="1:17" ht="15">
      <c r="A52" t="s">
        <v>38</v>
      </c>
      <c r="B52">
        <v>6155</v>
      </c>
      <c r="J52" s="59"/>
      <c r="K52" s="59"/>
      <c r="L52" s="59"/>
      <c r="M52" s="59"/>
      <c r="O52" s="17">
        <f t="shared" si="0"/>
        <v>0</v>
      </c>
      <c r="P52" s="5"/>
      <c r="Q52" s="5">
        <f t="shared" si="3"/>
        <v>42</v>
      </c>
    </row>
    <row r="53" spans="1:17" ht="15">
      <c r="A53" t="s">
        <v>94</v>
      </c>
      <c r="B53">
        <v>6170</v>
      </c>
      <c r="J53" s="59"/>
      <c r="K53" s="59"/>
      <c r="L53" s="59"/>
      <c r="M53" s="59"/>
      <c r="O53" s="17">
        <f t="shared" si="0"/>
        <v>0</v>
      </c>
      <c r="P53" s="5"/>
      <c r="Q53" s="5">
        <f t="shared" si="3"/>
        <v>43</v>
      </c>
    </row>
    <row r="54" spans="1:17" ht="15">
      <c r="A54" t="s">
        <v>95</v>
      </c>
      <c r="B54">
        <v>6172</v>
      </c>
      <c r="J54" s="59"/>
      <c r="K54" s="59"/>
      <c r="L54" s="59"/>
      <c r="M54" s="59"/>
      <c r="O54" s="17">
        <f t="shared" si="0"/>
        <v>0</v>
      </c>
      <c r="P54" s="5"/>
      <c r="Q54" s="5">
        <f t="shared" si="3"/>
        <v>44</v>
      </c>
    </row>
    <row r="55" spans="1:17" ht="15">
      <c r="A55" t="s">
        <v>96</v>
      </c>
      <c r="B55">
        <v>6180</v>
      </c>
      <c r="J55" s="59"/>
      <c r="K55" s="59"/>
      <c r="L55" s="59"/>
      <c r="M55" s="59"/>
      <c r="O55" s="17">
        <f t="shared" si="0"/>
        <v>0</v>
      </c>
      <c r="P55" s="5"/>
      <c r="Q55" s="5">
        <f t="shared" si="3"/>
        <v>45</v>
      </c>
    </row>
    <row r="56" spans="1:17" ht="15">
      <c r="A56" t="s">
        <v>97</v>
      </c>
      <c r="B56">
        <v>6180</v>
      </c>
      <c r="J56" s="59"/>
      <c r="K56" s="59"/>
      <c r="L56" s="59"/>
      <c r="M56" s="59"/>
      <c r="O56" s="17">
        <f t="shared" si="0"/>
        <v>0</v>
      </c>
      <c r="P56" s="5"/>
      <c r="Q56" s="5">
        <f t="shared" si="3"/>
        <v>46</v>
      </c>
    </row>
    <row r="57" spans="1:17" ht="15">
      <c r="A57" t="s">
        <v>98</v>
      </c>
      <c r="B57">
        <v>6200</v>
      </c>
      <c r="J57" s="59"/>
      <c r="K57" s="59"/>
      <c r="L57" s="59"/>
      <c r="M57" s="59"/>
      <c r="O57" s="17">
        <f t="shared" si="0"/>
        <v>0</v>
      </c>
      <c r="P57" s="5"/>
      <c r="Q57" s="5">
        <f t="shared" si="3"/>
        <v>47</v>
      </c>
    </row>
    <row r="58" spans="1:17" ht="15">
      <c r="A58" t="s">
        <v>39</v>
      </c>
      <c r="B58">
        <v>6210</v>
      </c>
      <c r="J58" s="59"/>
      <c r="K58" s="59"/>
      <c r="L58" s="59"/>
      <c r="M58" s="59"/>
      <c r="O58" s="17">
        <f t="shared" si="0"/>
        <v>0</v>
      </c>
      <c r="P58" s="5">
        <f>94.95+66.48+23.71</f>
        <v>185.14000000000001</v>
      </c>
      <c r="Q58" s="5">
        <f t="shared" si="3"/>
        <v>48</v>
      </c>
    </row>
    <row r="59" spans="1:17" ht="15">
      <c r="A59" t="s">
        <v>40</v>
      </c>
      <c r="B59">
        <v>6210</v>
      </c>
      <c r="J59" s="59"/>
      <c r="K59" s="59"/>
      <c r="L59" s="59"/>
      <c r="M59" s="59"/>
      <c r="O59" s="17">
        <f t="shared" si="0"/>
        <v>0</v>
      </c>
      <c r="P59" s="5"/>
      <c r="Q59" s="5">
        <f t="shared" si="3"/>
        <v>49</v>
      </c>
    </row>
    <row r="60" spans="1:17" ht="15">
      <c r="A60" t="s">
        <v>41</v>
      </c>
      <c r="B60">
        <v>6221</v>
      </c>
      <c r="J60" s="59"/>
      <c r="K60" s="59"/>
      <c r="L60" s="59"/>
      <c r="M60" s="59"/>
      <c r="O60" s="17">
        <f t="shared" si="0"/>
        <v>0</v>
      </c>
      <c r="P60" s="5"/>
      <c r="Q60" s="5">
        <f t="shared" si="3"/>
        <v>50</v>
      </c>
    </row>
    <row r="61" spans="1:17" ht="15">
      <c r="A61" t="s">
        <v>42</v>
      </c>
      <c r="B61">
        <v>6222</v>
      </c>
      <c r="J61" s="59"/>
      <c r="K61" s="59"/>
      <c r="L61" s="59"/>
      <c r="M61" s="59"/>
      <c r="O61" s="17">
        <f t="shared" si="0"/>
        <v>0</v>
      </c>
      <c r="P61" s="5"/>
      <c r="Q61" s="5">
        <f t="shared" si="3"/>
        <v>51</v>
      </c>
    </row>
    <row r="62" spans="1:17" ht="15">
      <c r="A62" t="s">
        <v>43</v>
      </c>
      <c r="B62">
        <v>6223</v>
      </c>
      <c r="J62" s="59"/>
      <c r="K62" s="59"/>
      <c r="L62" s="59"/>
      <c r="M62" s="59"/>
      <c r="O62" s="17">
        <f t="shared" si="0"/>
        <v>0</v>
      </c>
      <c r="P62" s="5"/>
      <c r="Q62" s="5">
        <f t="shared" si="3"/>
        <v>52</v>
      </c>
    </row>
    <row r="63" spans="1:17" ht="15">
      <c r="A63" t="s">
        <v>44</v>
      </c>
      <c r="B63">
        <v>6224</v>
      </c>
      <c r="J63" s="59"/>
      <c r="K63" s="59"/>
      <c r="L63" s="59"/>
      <c r="M63" s="59"/>
      <c r="O63" s="17">
        <f t="shared" si="0"/>
        <v>0</v>
      </c>
      <c r="P63" s="5"/>
      <c r="Q63" s="5">
        <f t="shared" si="3"/>
        <v>53</v>
      </c>
    </row>
    <row r="64" spans="1:17" ht="15">
      <c r="A64" t="s">
        <v>45</v>
      </c>
      <c r="B64">
        <v>6230</v>
      </c>
      <c r="J64" s="59"/>
      <c r="K64" s="59"/>
      <c r="L64" s="59"/>
      <c r="M64" s="59"/>
      <c r="O64" s="17">
        <f t="shared" si="0"/>
        <v>0</v>
      </c>
      <c r="P64" s="5"/>
      <c r="Q64" s="5">
        <f t="shared" si="3"/>
        <v>54</v>
      </c>
    </row>
    <row r="65" spans="1:17" ht="15">
      <c r="A65" t="s">
        <v>46</v>
      </c>
      <c r="B65">
        <v>6240</v>
      </c>
      <c r="J65" s="59"/>
      <c r="K65" s="59"/>
      <c r="L65" s="59"/>
      <c r="M65" s="59"/>
      <c r="O65" s="17">
        <f t="shared" si="0"/>
        <v>0</v>
      </c>
      <c r="P65" s="5"/>
      <c r="Q65" s="5">
        <f t="shared" si="3"/>
        <v>55</v>
      </c>
    </row>
    <row r="66" spans="1:17" ht="15">
      <c r="A66" t="s">
        <v>47</v>
      </c>
      <c r="B66">
        <v>6250</v>
      </c>
      <c r="J66" s="59"/>
      <c r="K66" s="59"/>
      <c r="L66" s="59"/>
      <c r="M66" s="59"/>
      <c r="O66" s="17">
        <f t="shared" si="0"/>
        <v>0</v>
      </c>
      <c r="P66" s="5"/>
      <c r="Q66" s="5">
        <f t="shared" si="3"/>
        <v>56</v>
      </c>
    </row>
    <row r="67" spans="1:17" ht="15">
      <c r="A67" t="s">
        <v>48</v>
      </c>
      <c r="B67">
        <v>6260</v>
      </c>
      <c r="J67" s="59"/>
      <c r="K67" s="59"/>
      <c r="L67" s="59"/>
      <c r="M67" s="59"/>
      <c r="O67" s="17">
        <f t="shared" si="0"/>
        <v>0</v>
      </c>
      <c r="P67" s="5"/>
      <c r="Q67" s="5">
        <f t="shared" si="3"/>
        <v>57</v>
      </c>
    </row>
    <row r="68" spans="1:17" ht="15">
      <c r="A68" t="s">
        <v>49</v>
      </c>
      <c r="B68">
        <v>6300</v>
      </c>
      <c r="J68" s="59"/>
      <c r="K68" s="59"/>
      <c r="L68" s="59"/>
      <c r="M68" s="59"/>
      <c r="O68" s="17">
        <f aca="true" t="shared" si="4" ref="O68:O119">SUM(C68:N68)</f>
        <v>0</v>
      </c>
      <c r="P68" s="5"/>
      <c r="Q68" s="5">
        <f t="shared" si="3"/>
        <v>58</v>
      </c>
    </row>
    <row r="69" spans="1:17" ht="15">
      <c r="A69" t="s">
        <v>50</v>
      </c>
      <c r="B69">
        <v>6301</v>
      </c>
      <c r="J69" s="59"/>
      <c r="K69" s="59"/>
      <c r="L69" s="59"/>
      <c r="M69" s="59"/>
      <c r="O69" s="17">
        <f t="shared" si="4"/>
        <v>0</v>
      </c>
      <c r="P69" s="5"/>
      <c r="Q69" s="5">
        <f t="shared" si="3"/>
        <v>59</v>
      </c>
    </row>
    <row r="70" spans="1:17" ht="15">
      <c r="A70" t="s">
        <v>51</v>
      </c>
      <c r="B70">
        <v>6302</v>
      </c>
      <c r="J70" s="59"/>
      <c r="K70" s="59"/>
      <c r="L70" s="59"/>
      <c r="M70" s="59"/>
      <c r="O70" s="17">
        <f t="shared" si="4"/>
        <v>0</v>
      </c>
      <c r="P70" s="5">
        <f>248.3+107.45</f>
        <v>355.75</v>
      </c>
      <c r="Q70" s="5">
        <f t="shared" si="3"/>
        <v>60</v>
      </c>
    </row>
    <row r="71" spans="1:17" ht="15">
      <c r="A71" t="s">
        <v>52</v>
      </c>
      <c r="B71">
        <v>6304</v>
      </c>
      <c r="J71" s="59"/>
      <c r="K71" s="59"/>
      <c r="L71" s="59"/>
      <c r="M71" s="59"/>
      <c r="O71" s="17">
        <f t="shared" si="4"/>
        <v>0</v>
      </c>
      <c r="P71" s="5"/>
      <c r="Q71" s="5">
        <f t="shared" si="3"/>
        <v>61</v>
      </c>
    </row>
    <row r="72" spans="1:17" ht="15">
      <c r="A72" t="s">
        <v>53</v>
      </c>
      <c r="B72">
        <v>6310</v>
      </c>
      <c r="J72" s="59"/>
      <c r="K72" s="59"/>
      <c r="L72" s="59"/>
      <c r="M72" s="59"/>
      <c r="O72" s="17">
        <f t="shared" si="4"/>
        <v>0</v>
      </c>
      <c r="P72" s="5">
        <f>224.46+196.96</f>
        <v>421.42</v>
      </c>
      <c r="Q72" s="5">
        <f t="shared" si="3"/>
        <v>62</v>
      </c>
    </row>
    <row r="73" spans="1:17" ht="15">
      <c r="A73" t="s">
        <v>54</v>
      </c>
      <c r="B73">
        <v>6330</v>
      </c>
      <c r="J73" s="59"/>
      <c r="K73" s="59"/>
      <c r="L73" s="59"/>
      <c r="M73" s="59"/>
      <c r="O73" s="17">
        <f t="shared" si="4"/>
        <v>0</v>
      </c>
      <c r="P73" s="5"/>
      <c r="Q73" s="5">
        <f t="shared" si="3"/>
        <v>63</v>
      </c>
    </row>
    <row r="74" spans="1:17" ht="15">
      <c r="A74" t="s">
        <v>55</v>
      </c>
      <c r="B74">
        <v>6331</v>
      </c>
      <c r="J74" s="59"/>
      <c r="K74" s="59"/>
      <c r="L74" s="59"/>
      <c r="M74" s="59"/>
      <c r="O74" s="17">
        <f t="shared" si="4"/>
        <v>0</v>
      </c>
      <c r="P74" s="5"/>
      <c r="Q74" s="5">
        <f t="shared" si="3"/>
        <v>64</v>
      </c>
    </row>
    <row r="75" spans="1:17" ht="15">
      <c r="A75" t="s">
        <v>56</v>
      </c>
      <c r="B75">
        <v>6340</v>
      </c>
      <c r="G75" s="5">
        <v>1500</v>
      </c>
      <c r="I75" s="5">
        <v>2000</v>
      </c>
      <c r="J75" s="59">
        <v>2000</v>
      </c>
      <c r="K75" s="59"/>
      <c r="L75" s="59"/>
      <c r="M75" s="59">
        <v>2000</v>
      </c>
      <c r="N75" s="59"/>
      <c r="O75" s="17">
        <f t="shared" si="4"/>
        <v>7500</v>
      </c>
      <c r="P75" s="5">
        <f>2164.14+3810.47+1749.66+5130.67</f>
        <v>12854.939999999999</v>
      </c>
      <c r="Q75" s="5">
        <f t="shared" si="3"/>
        <v>65</v>
      </c>
    </row>
    <row r="76" spans="1:17" ht="15">
      <c r="A76" t="s">
        <v>57</v>
      </c>
      <c r="B76">
        <v>6400</v>
      </c>
      <c r="J76" s="59"/>
      <c r="K76" s="59"/>
      <c r="L76" s="59"/>
      <c r="M76" s="59"/>
      <c r="N76" s="59"/>
      <c r="O76" s="17">
        <f t="shared" si="4"/>
        <v>0</v>
      </c>
      <c r="P76" s="5"/>
      <c r="Q76" s="5">
        <f t="shared" si="3"/>
        <v>66</v>
      </c>
    </row>
    <row r="77" spans="1:17" ht="15">
      <c r="A77" t="s">
        <v>58</v>
      </c>
      <c r="B77">
        <v>6401</v>
      </c>
      <c r="J77" s="59"/>
      <c r="K77" s="59"/>
      <c r="L77" s="59"/>
      <c r="M77" s="59"/>
      <c r="N77" s="59"/>
      <c r="O77" s="17">
        <f t="shared" si="4"/>
        <v>0</v>
      </c>
      <c r="P77" s="5"/>
      <c r="Q77" s="5">
        <f t="shared" si="3"/>
        <v>67</v>
      </c>
    </row>
    <row r="78" spans="1:17" ht="15">
      <c r="A78" t="s">
        <v>99</v>
      </c>
      <c r="B78">
        <v>6402</v>
      </c>
      <c r="J78" s="59"/>
      <c r="K78" s="59"/>
      <c r="L78" s="59"/>
      <c r="M78" s="59"/>
      <c r="N78" s="59"/>
      <c r="O78" s="17">
        <f t="shared" si="4"/>
        <v>0</v>
      </c>
      <c r="P78" s="5"/>
      <c r="Q78" s="5">
        <f t="shared" si="3"/>
        <v>68</v>
      </c>
    </row>
    <row r="79" spans="1:17" ht="15">
      <c r="A79" t="s">
        <v>59</v>
      </c>
      <c r="B79">
        <v>6403</v>
      </c>
      <c r="J79" s="59"/>
      <c r="K79" s="59"/>
      <c r="L79" s="59"/>
      <c r="M79" s="59"/>
      <c r="N79" s="59"/>
      <c r="O79" s="17">
        <f t="shared" si="4"/>
        <v>0</v>
      </c>
      <c r="P79" s="5"/>
      <c r="Q79" s="5">
        <f t="shared" si="3"/>
        <v>69</v>
      </c>
    </row>
    <row r="80" spans="1:17" ht="15">
      <c r="A80" t="s">
        <v>60</v>
      </c>
      <c r="B80">
        <v>6404</v>
      </c>
      <c r="J80" s="59"/>
      <c r="K80" s="59"/>
      <c r="L80" s="59"/>
      <c r="M80" s="59"/>
      <c r="N80" s="59"/>
      <c r="O80" s="17">
        <f t="shared" si="4"/>
        <v>0</v>
      </c>
      <c r="P80" s="5"/>
      <c r="Q80" s="5">
        <f t="shared" si="3"/>
        <v>70</v>
      </c>
    </row>
    <row r="81" spans="1:17" ht="15">
      <c r="A81" t="s">
        <v>100</v>
      </c>
      <c r="B81">
        <v>6405</v>
      </c>
      <c r="J81" s="59"/>
      <c r="K81" s="59"/>
      <c r="L81" s="59"/>
      <c r="M81" s="59"/>
      <c r="N81" s="59"/>
      <c r="O81" s="17">
        <f t="shared" si="4"/>
        <v>0</v>
      </c>
      <c r="P81" s="5"/>
      <c r="Q81" s="5">
        <f t="shared" si="3"/>
        <v>71</v>
      </c>
    </row>
    <row r="82" spans="1:17" ht="15">
      <c r="A82" t="s">
        <v>61</v>
      </c>
      <c r="B82">
        <v>6410</v>
      </c>
      <c r="J82" s="59"/>
      <c r="K82" s="59"/>
      <c r="L82" s="59"/>
      <c r="M82" s="59"/>
      <c r="N82" s="59"/>
      <c r="O82" s="17">
        <f t="shared" si="4"/>
        <v>0</v>
      </c>
      <c r="P82" s="5"/>
      <c r="Q82" s="5">
        <f t="shared" si="3"/>
        <v>72</v>
      </c>
    </row>
    <row r="83" spans="1:17" ht="15">
      <c r="A83" t="s">
        <v>62</v>
      </c>
      <c r="B83">
        <v>6430</v>
      </c>
      <c r="G83" s="5">
        <v>60</v>
      </c>
      <c r="I83" s="5">
        <v>60</v>
      </c>
      <c r="J83" s="59"/>
      <c r="K83" s="59"/>
      <c r="L83" s="59"/>
      <c r="M83" s="59">
        <v>260</v>
      </c>
      <c r="N83" s="59"/>
      <c r="O83" s="17">
        <f t="shared" si="4"/>
        <v>380</v>
      </c>
      <c r="P83" s="5">
        <f>146.13+145.99</f>
        <v>292.12</v>
      </c>
      <c r="Q83" s="5">
        <f t="shared" si="3"/>
        <v>73</v>
      </c>
    </row>
    <row r="84" spans="1:17" ht="15">
      <c r="A84" t="s">
        <v>63</v>
      </c>
      <c r="B84">
        <v>6440</v>
      </c>
      <c r="J84" s="59"/>
      <c r="K84" s="59"/>
      <c r="L84" s="59"/>
      <c r="M84" s="59"/>
      <c r="N84" s="59"/>
      <c r="O84" s="17">
        <f t="shared" si="4"/>
        <v>0</v>
      </c>
      <c r="P84" s="5">
        <v>1193.96</v>
      </c>
      <c r="Q84" s="5">
        <f t="shared" si="3"/>
        <v>74</v>
      </c>
    </row>
    <row r="85" spans="1:17" ht="15">
      <c r="A85" t="s">
        <v>64</v>
      </c>
      <c r="B85">
        <v>6450</v>
      </c>
      <c r="G85" s="5">
        <v>2303.35</v>
      </c>
      <c r="I85" s="5">
        <v>2000</v>
      </c>
      <c r="J85" s="59">
        <v>3150</v>
      </c>
      <c r="K85" s="59"/>
      <c r="L85" s="59"/>
      <c r="M85" s="59">
        <v>8980.12</v>
      </c>
      <c r="N85" s="59"/>
      <c r="O85" s="17">
        <f t="shared" si="4"/>
        <v>16433.47</v>
      </c>
      <c r="P85" s="5">
        <f>5956.65+4000+3000</f>
        <v>12956.65</v>
      </c>
      <c r="Q85" s="5">
        <f t="shared" si="3"/>
        <v>75</v>
      </c>
    </row>
    <row r="86" spans="1:17" ht="15">
      <c r="A86" t="s">
        <v>126</v>
      </c>
      <c r="B86">
        <v>6501</v>
      </c>
      <c r="J86" s="59"/>
      <c r="K86" s="59"/>
      <c r="L86" s="59"/>
      <c r="M86" s="59"/>
      <c r="N86" s="59"/>
      <c r="O86" s="17">
        <f t="shared" si="4"/>
        <v>0</v>
      </c>
      <c r="P86" s="5"/>
      <c r="Q86" s="5">
        <f t="shared" si="3"/>
        <v>76</v>
      </c>
    </row>
    <row r="87" spans="1:17" ht="15">
      <c r="A87" t="s">
        <v>65</v>
      </c>
      <c r="B87">
        <v>6600</v>
      </c>
      <c r="J87" s="59"/>
      <c r="K87" s="59"/>
      <c r="L87" s="59"/>
      <c r="M87" s="59"/>
      <c r="N87" s="59"/>
      <c r="O87" s="17">
        <f t="shared" si="4"/>
        <v>0</v>
      </c>
      <c r="P87" s="5"/>
      <c r="Q87" s="5">
        <f t="shared" si="3"/>
        <v>77</v>
      </c>
    </row>
    <row r="88" spans="1:17" ht="15">
      <c r="A88" t="s">
        <v>66</v>
      </c>
      <c r="B88">
        <v>6610</v>
      </c>
      <c r="J88" s="59"/>
      <c r="K88" s="59"/>
      <c r="L88" s="59"/>
      <c r="M88" s="59"/>
      <c r="N88" s="59"/>
      <c r="O88" s="17">
        <f t="shared" si="4"/>
        <v>0</v>
      </c>
      <c r="P88" s="5"/>
      <c r="Q88" s="5">
        <f t="shared" si="3"/>
        <v>78</v>
      </c>
    </row>
    <row r="89" spans="1:17" ht="15">
      <c r="A89" t="s">
        <v>67</v>
      </c>
      <c r="B89">
        <v>6700</v>
      </c>
      <c r="J89" s="59"/>
      <c r="K89" s="59"/>
      <c r="L89" s="59"/>
      <c r="M89" s="59"/>
      <c r="N89" s="59"/>
      <c r="O89" s="17">
        <f t="shared" si="4"/>
        <v>0</v>
      </c>
      <c r="P89" s="5"/>
      <c r="Q89" s="5">
        <f t="shared" si="3"/>
        <v>79</v>
      </c>
    </row>
    <row r="90" spans="1:17" ht="15">
      <c r="A90" t="s">
        <v>68</v>
      </c>
      <c r="B90">
        <v>6710</v>
      </c>
      <c r="G90" s="5">
        <v>300</v>
      </c>
      <c r="I90" s="5">
        <v>300</v>
      </c>
      <c r="J90" s="59">
        <v>300</v>
      </c>
      <c r="K90" s="59"/>
      <c r="L90" s="59"/>
      <c r="M90" s="59">
        <v>0</v>
      </c>
      <c r="N90" s="59"/>
      <c r="O90" s="17">
        <f t="shared" si="4"/>
        <v>900</v>
      </c>
      <c r="P90" s="5"/>
      <c r="Q90" s="5">
        <f t="shared" si="3"/>
        <v>80</v>
      </c>
    </row>
    <row r="91" spans="1:17" ht="15">
      <c r="A91" t="s">
        <v>124</v>
      </c>
      <c r="B91">
        <v>6720</v>
      </c>
      <c r="J91" s="59"/>
      <c r="K91" s="59"/>
      <c r="L91" s="59"/>
      <c r="M91" s="59"/>
      <c r="N91" s="59"/>
      <c r="O91" s="17">
        <f t="shared" si="4"/>
        <v>0</v>
      </c>
      <c r="P91" s="5"/>
      <c r="Q91" s="5">
        <f t="shared" si="3"/>
        <v>81</v>
      </c>
    </row>
    <row r="92" spans="1:17" ht="15">
      <c r="A92" t="s">
        <v>69</v>
      </c>
      <c r="B92">
        <v>6730</v>
      </c>
      <c r="J92" s="59"/>
      <c r="K92" s="59"/>
      <c r="L92" s="59"/>
      <c r="M92" s="59"/>
      <c r="N92" s="59"/>
      <c r="O92" s="17">
        <f t="shared" si="4"/>
        <v>0</v>
      </c>
      <c r="P92" s="5"/>
      <c r="Q92" s="5">
        <f t="shared" si="3"/>
        <v>82</v>
      </c>
    </row>
    <row r="93" spans="1:17" ht="15">
      <c r="A93" t="s">
        <v>70</v>
      </c>
      <c r="B93">
        <v>6740</v>
      </c>
      <c r="J93" s="59"/>
      <c r="K93" s="59"/>
      <c r="L93" s="59"/>
      <c r="M93" s="59"/>
      <c r="N93" s="59"/>
      <c r="O93" s="17">
        <f t="shared" si="4"/>
        <v>0</v>
      </c>
      <c r="P93" s="5"/>
      <c r="Q93" s="5">
        <f t="shared" si="3"/>
        <v>83</v>
      </c>
    </row>
    <row r="94" spans="1:17" ht="15">
      <c r="A94" t="s">
        <v>71</v>
      </c>
      <c r="B94">
        <v>6800</v>
      </c>
      <c r="G94" s="5">
        <v>1000</v>
      </c>
      <c r="I94" s="5">
        <v>2000</v>
      </c>
      <c r="J94" s="59">
        <v>3000</v>
      </c>
      <c r="K94" s="59"/>
      <c r="L94" s="59"/>
      <c r="M94" s="59">
        <v>1000</v>
      </c>
      <c r="N94" s="59"/>
      <c r="O94" s="17">
        <f t="shared" si="4"/>
        <v>7000</v>
      </c>
      <c r="P94" s="5">
        <f>1290.22+78.05+320.77+642.22+1173.61</f>
        <v>3504.87</v>
      </c>
      <c r="Q94" s="5">
        <f t="shared" si="3"/>
        <v>84</v>
      </c>
    </row>
    <row r="95" spans="1:17" ht="15">
      <c r="A95" t="s">
        <v>72</v>
      </c>
      <c r="B95">
        <v>6810</v>
      </c>
      <c r="G95" s="5">
        <v>600</v>
      </c>
      <c r="I95" s="5">
        <v>1000</v>
      </c>
      <c r="J95" s="59">
        <v>1000</v>
      </c>
      <c r="K95" s="59"/>
      <c r="L95" s="59"/>
      <c r="M95" s="59">
        <v>200</v>
      </c>
      <c r="N95" s="59"/>
      <c r="O95" s="17">
        <f t="shared" si="4"/>
        <v>2800</v>
      </c>
      <c r="P95" s="5">
        <f>456.45+270+193.74+147.55+41.6</f>
        <v>1109.34</v>
      </c>
      <c r="Q95" s="5">
        <f t="shared" si="3"/>
        <v>85</v>
      </c>
    </row>
    <row r="96" spans="1:17" ht="15">
      <c r="A96" t="s">
        <v>73</v>
      </c>
      <c r="B96">
        <v>6820</v>
      </c>
      <c r="J96" s="59"/>
      <c r="K96" s="59"/>
      <c r="L96" s="59"/>
      <c r="M96" s="59"/>
      <c r="N96" s="59"/>
      <c r="O96" s="17">
        <f t="shared" si="4"/>
        <v>0</v>
      </c>
      <c r="P96" s="5">
        <v>400</v>
      </c>
      <c r="Q96" s="5">
        <f t="shared" si="3"/>
        <v>86</v>
      </c>
    </row>
    <row r="97" spans="1:17" ht="15">
      <c r="A97" t="s">
        <v>74</v>
      </c>
      <c r="B97">
        <v>6840</v>
      </c>
      <c r="G97" s="5">
        <v>11803.5</v>
      </c>
      <c r="I97" s="5">
        <v>7840.8</v>
      </c>
      <c r="J97" s="59">
        <v>5000</v>
      </c>
      <c r="K97" s="59"/>
      <c r="L97" s="59"/>
      <c r="M97" s="59">
        <v>7685.12</v>
      </c>
      <c r="N97" s="59"/>
      <c r="O97" s="17">
        <f>SUM(C97:N97)</f>
        <v>32329.42</v>
      </c>
      <c r="P97" s="5">
        <f>8349.66+26515.73+20447.9+10109.58+13528.22</f>
        <v>78951.09</v>
      </c>
      <c r="Q97" s="5">
        <f t="shared" si="3"/>
        <v>87</v>
      </c>
    </row>
    <row r="98" spans="1:17" ht="15">
      <c r="A98" t="s">
        <v>75</v>
      </c>
      <c r="B98">
        <v>6850</v>
      </c>
      <c r="G98" s="5">
        <v>885.1</v>
      </c>
      <c r="I98" s="5">
        <v>940</v>
      </c>
      <c r="J98" s="59">
        <v>1760.6</v>
      </c>
      <c r="K98" s="59"/>
      <c r="L98" s="59"/>
      <c r="M98" s="59">
        <v>1454.2</v>
      </c>
      <c r="N98" s="59"/>
      <c r="O98" s="17">
        <f t="shared" si="4"/>
        <v>5039.9</v>
      </c>
      <c r="P98" s="5">
        <f>3063.42+3171.7+975.36+2086.85</f>
        <v>9297.33</v>
      </c>
      <c r="Q98" s="5">
        <f t="shared" si="3"/>
        <v>88</v>
      </c>
    </row>
    <row r="99" spans="1:17" ht="15">
      <c r="A99" t="s">
        <v>76</v>
      </c>
      <c r="B99">
        <v>6860</v>
      </c>
      <c r="N99" s="59"/>
      <c r="O99" s="17">
        <f t="shared" si="4"/>
        <v>0</v>
      </c>
      <c r="P99" s="5"/>
      <c r="Q99" s="5">
        <f t="shared" si="3"/>
        <v>89</v>
      </c>
    </row>
    <row r="100" spans="1:17" ht="15">
      <c r="A100" t="s">
        <v>77</v>
      </c>
      <c r="B100">
        <v>6900</v>
      </c>
      <c r="N100" s="59"/>
      <c r="O100" s="17">
        <f t="shared" si="4"/>
        <v>0</v>
      </c>
      <c r="P100" s="5"/>
      <c r="Q100" s="5">
        <f t="shared" si="3"/>
        <v>90</v>
      </c>
    </row>
    <row r="101" spans="1:17" ht="15">
      <c r="A101" t="s">
        <v>78</v>
      </c>
      <c r="B101">
        <v>6910</v>
      </c>
      <c r="N101" s="59"/>
      <c r="O101" s="17">
        <f t="shared" si="4"/>
        <v>0</v>
      </c>
      <c r="P101" s="5"/>
      <c r="Q101" s="5">
        <f t="shared" si="3"/>
        <v>91</v>
      </c>
    </row>
    <row r="102" spans="1:17" ht="15">
      <c r="A102" t="s">
        <v>79</v>
      </c>
      <c r="B102">
        <v>6920</v>
      </c>
      <c r="N102" s="59"/>
      <c r="O102" s="17">
        <f t="shared" si="4"/>
        <v>0</v>
      </c>
      <c r="P102" s="5"/>
      <c r="Q102" s="5">
        <f t="shared" si="3"/>
        <v>92</v>
      </c>
    </row>
    <row r="103" spans="1:17" ht="15">
      <c r="A103" t="s">
        <v>101</v>
      </c>
      <c r="B103">
        <v>6921</v>
      </c>
      <c r="N103" s="59"/>
      <c r="O103" s="17">
        <f t="shared" si="4"/>
        <v>0</v>
      </c>
      <c r="P103" s="5"/>
      <c r="Q103" s="5">
        <f t="shared" si="3"/>
        <v>93</v>
      </c>
    </row>
    <row r="104" spans="1:17" ht="15">
      <c r="A104" t="s">
        <v>80</v>
      </c>
      <c r="B104">
        <v>6930</v>
      </c>
      <c r="N104" s="59"/>
      <c r="O104" s="17">
        <f t="shared" si="4"/>
        <v>0</v>
      </c>
      <c r="P104" s="5"/>
      <c r="Q104" s="5">
        <f t="shared" si="3"/>
        <v>94</v>
      </c>
    </row>
    <row r="105" spans="1:17" ht="15">
      <c r="A105" t="s">
        <v>110</v>
      </c>
      <c r="B105">
        <v>6940</v>
      </c>
      <c r="N105" s="59"/>
      <c r="O105" s="17">
        <f t="shared" si="4"/>
        <v>0</v>
      </c>
      <c r="P105" s="5"/>
      <c r="Q105" s="5">
        <f t="shared" si="3"/>
        <v>95</v>
      </c>
    </row>
    <row r="106" spans="1:17" ht="15">
      <c r="A106" t="s">
        <v>81</v>
      </c>
      <c r="B106">
        <v>6950</v>
      </c>
      <c r="N106" s="59"/>
      <c r="O106" s="17">
        <f t="shared" si="4"/>
        <v>0</v>
      </c>
      <c r="P106" s="5">
        <f>62.5+132.5+125</f>
        <v>320</v>
      </c>
      <c r="Q106" s="5">
        <f t="shared" si="3"/>
        <v>96</v>
      </c>
    </row>
    <row r="107" spans="1:17" ht="15">
      <c r="A107" t="s">
        <v>82</v>
      </c>
      <c r="B107">
        <v>6960</v>
      </c>
      <c r="J107" s="5">
        <v>500</v>
      </c>
      <c r="M107" s="5">
        <v>200</v>
      </c>
      <c r="N107" s="59"/>
      <c r="O107" s="17">
        <f t="shared" si="4"/>
        <v>700</v>
      </c>
      <c r="P107" s="5"/>
      <c r="Q107" s="5">
        <f t="shared" si="3"/>
        <v>97</v>
      </c>
    </row>
    <row r="108" spans="1:17" ht="15">
      <c r="A108" t="s">
        <v>83</v>
      </c>
      <c r="B108">
        <v>7000</v>
      </c>
      <c r="N108" s="59"/>
      <c r="O108" s="17">
        <f t="shared" si="4"/>
        <v>0</v>
      </c>
      <c r="P108" s="5"/>
      <c r="Q108" s="5">
        <f t="shared" si="3"/>
        <v>98</v>
      </c>
    </row>
    <row r="109" spans="1:17" ht="15">
      <c r="A109" t="s">
        <v>84</v>
      </c>
      <c r="B109">
        <v>7500</v>
      </c>
      <c r="N109" s="59"/>
      <c r="O109" s="17">
        <f t="shared" si="4"/>
        <v>0</v>
      </c>
      <c r="P109" s="5"/>
      <c r="Q109" s="5">
        <f aca="true" t="shared" si="5" ref="Q109:Q121">Q108+1</f>
        <v>99</v>
      </c>
    </row>
    <row r="110" spans="1:17" ht="15">
      <c r="A110" t="s">
        <v>102</v>
      </c>
      <c r="B110">
        <v>7510</v>
      </c>
      <c r="N110" s="59"/>
      <c r="O110" s="17">
        <f t="shared" si="4"/>
        <v>0</v>
      </c>
      <c r="P110" s="5"/>
      <c r="Q110" s="5">
        <f t="shared" si="5"/>
        <v>100</v>
      </c>
    </row>
    <row r="111" spans="1:17" ht="15">
      <c r="A111" t="s">
        <v>103</v>
      </c>
      <c r="B111">
        <v>7800</v>
      </c>
      <c r="N111" s="59"/>
      <c r="O111" s="17">
        <f t="shared" si="4"/>
        <v>0</v>
      </c>
      <c r="P111" s="5"/>
      <c r="Q111" s="5">
        <f t="shared" si="5"/>
        <v>101</v>
      </c>
    </row>
    <row r="112" spans="1:17" ht="15">
      <c r="A112" t="s">
        <v>104</v>
      </c>
      <c r="B112">
        <v>7810</v>
      </c>
      <c r="N112" s="59"/>
      <c r="O112" s="17">
        <f t="shared" si="4"/>
        <v>0</v>
      </c>
      <c r="P112" s="5"/>
      <c r="Q112" s="5">
        <f t="shared" si="5"/>
        <v>102</v>
      </c>
    </row>
    <row r="113" spans="1:17" ht="15">
      <c r="A113" t="s">
        <v>105</v>
      </c>
      <c r="B113">
        <v>7820</v>
      </c>
      <c r="N113" s="59"/>
      <c r="O113" s="17">
        <f t="shared" si="4"/>
        <v>0</v>
      </c>
      <c r="P113" s="5"/>
      <c r="Q113" s="5">
        <f t="shared" si="5"/>
        <v>103</v>
      </c>
    </row>
    <row r="114" spans="1:17" ht="15">
      <c r="A114" t="s">
        <v>85</v>
      </c>
      <c r="B114">
        <v>7830</v>
      </c>
      <c r="N114" s="59"/>
      <c r="O114" s="17">
        <f t="shared" si="4"/>
        <v>0</v>
      </c>
      <c r="P114" s="5"/>
      <c r="Q114" s="5">
        <f t="shared" si="5"/>
        <v>104</v>
      </c>
    </row>
    <row r="115" spans="1:17" ht="15">
      <c r="A115" t="s">
        <v>86</v>
      </c>
      <c r="B115">
        <v>7840</v>
      </c>
      <c r="N115" s="59"/>
      <c r="O115" s="17">
        <f t="shared" si="4"/>
        <v>0</v>
      </c>
      <c r="P115" s="5"/>
      <c r="Q115" s="5">
        <f t="shared" si="5"/>
        <v>105</v>
      </c>
    </row>
    <row r="116" spans="1:17" ht="15">
      <c r="A116" t="s">
        <v>106</v>
      </c>
      <c r="B116">
        <v>7850</v>
      </c>
      <c r="O116" s="17">
        <f t="shared" si="4"/>
        <v>0</v>
      </c>
      <c r="P116" s="5"/>
      <c r="Q116" s="5">
        <f t="shared" si="5"/>
        <v>106</v>
      </c>
    </row>
    <row r="117" spans="1:17" ht="15">
      <c r="A117" t="s">
        <v>107</v>
      </c>
      <c r="B117">
        <v>7910</v>
      </c>
      <c r="O117" s="17">
        <f t="shared" si="4"/>
        <v>0</v>
      </c>
      <c r="P117" s="5"/>
      <c r="Q117" s="5">
        <f t="shared" si="5"/>
        <v>107</v>
      </c>
    </row>
    <row r="118" spans="1:17" ht="15">
      <c r="A118" t="s">
        <v>87</v>
      </c>
      <c r="B118">
        <v>7920</v>
      </c>
      <c r="O118" s="17">
        <f t="shared" si="4"/>
        <v>0</v>
      </c>
      <c r="P118" s="5"/>
      <c r="Q118" s="5">
        <f t="shared" si="5"/>
        <v>108</v>
      </c>
    </row>
    <row r="119" spans="1:17" ht="15">
      <c r="A119" t="s">
        <v>108</v>
      </c>
      <c r="B119">
        <v>7930</v>
      </c>
      <c r="O119" s="17">
        <f t="shared" si="4"/>
        <v>0</v>
      </c>
      <c r="P119" s="5"/>
      <c r="Q119" s="5">
        <f t="shared" si="5"/>
        <v>109</v>
      </c>
    </row>
    <row r="120" spans="1:17" ht="15">
      <c r="A120" t="s">
        <v>109</v>
      </c>
      <c r="B120">
        <v>7931</v>
      </c>
      <c r="O120" s="17">
        <f>SUM(C120:N120)</f>
        <v>0</v>
      </c>
      <c r="P120" s="5"/>
      <c r="Q120" s="5">
        <f t="shared" si="5"/>
        <v>110</v>
      </c>
    </row>
    <row r="121" spans="1:17" ht="15.75" thickBot="1">
      <c r="A121" s="121" t="s">
        <v>88</v>
      </c>
      <c r="B121" s="121"/>
      <c r="C121" s="120">
        <f>SUM(C43:C120)</f>
        <v>0</v>
      </c>
      <c r="D121" s="120">
        <f aca="true" t="shared" si="6" ref="D121:N121">SUM(D43:D120)</f>
        <v>0</v>
      </c>
      <c r="E121" s="120">
        <f t="shared" si="6"/>
        <v>0</v>
      </c>
      <c r="F121" s="120">
        <f t="shared" si="6"/>
        <v>0</v>
      </c>
      <c r="G121" s="120">
        <f t="shared" si="6"/>
        <v>18451.949999999997</v>
      </c>
      <c r="H121" s="120">
        <f t="shared" si="6"/>
        <v>0</v>
      </c>
      <c r="I121" s="120">
        <f>SUM(I43:I120)</f>
        <v>16140.8</v>
      </c>
      <c r="J121" s="120">
        <f t="shared" si="6"/>
        <v>16710.6</v>
      </c>
      <c r="K121" s="120">
        <f t="shared" si="6"/>
        <v>0</v>
      </c>
      <c r="L121" s="120">
        <f t="shared" si="6"/>
        <v>0</v>
      </c>
      <c r="M121" s="120">
        <f t="shared" si="6"/>
        <v>21779.440000000002</v>
      </c>
      <c r="N121" s="120">
        <f t="shared" si="6"/>
        <v>0</v>
      </c>
      <c r="O121" s="120">
        <f>SUM(O43:O120)</f>
        <v>73082.79</v>
      </c>
      <c r="P121" s="120">
        <f>SUM(P43:P120)</f>
        <v>121842.61</v>
      </c>
      <c r="Q121" s="120">
        <f t="shared" si="5"/>
        <v>111</v>
      </c>
    </row>
    <row r="122" spans="16:17" ht="15">
      <c r="P122" s="5"/>
      <c r="Q122" s="5"/>
    </row>
    <row r="123" spans="1:17" ht="15.75" thickBot="1">
      <c r="A123" s="10" t="s">
        <v>89</v>
      </c>
      <c r="B123" s="10"/>
      <c r="C123" s="12">
        <f>+C31-C121</f>
        <v>0</v>
      </c>
      <c r="D123" s="12">
        <f aca="true" t="shared" si="7" ref="D123:N123">+D31-D121</f>
        <v>0</v>
      </c>
      <c r="E123" s="12">
        <f t="shared" si="7"/>
        <v>0</v>
      </c>
      <c r="F123" s="12">
        <f t="shared" si="7"/>
        <v>0</v>
      </c>
      <c r="G123" s="12">
        <f t="shared" si="7"/>
        <v>6548.050000000003</v>
      </c>
      <c r="H123" s="12">
        <f t="shared" si="7"/>
        <v>0</v>
      </c>
      <c r="I123" s="12">
        <f>+I31-I121</f>
        <v>8859.2</v>
      </c>
      <c r="J123" s="12">
        <f t="shared" si="7"/>
        <v>2039.4000000000015</v>
      </c>
      <c r="K123" s="12">
        <f t="shared" si="7"/>
        <v>0</v>
      </c>
      <c r="L123" s="12">
        <f t="shared" si="7"/>
        <v>0</v>
      </c>
      <c r="M123" s="12">
        <f t="shared" si="7"/>
        <v>17220.559999999998</v>
      </c>
      <c r="N123" s="12">
        <f t="shared" si="7"/>
        <v>0</v>
      </c>
      <c r="O123" s="12">
        <f>+O31-O121</f>
        <v>34667.21000000001</v>
      </c>
      <c r="P123" s="12">
        <f>+P31-P121</f>
        <v>54017.490000000005</v>
      </c>
      <c r="Q123" s="12">
        <f>Q121+1</f>
        <v>112</v>
      </c>
    </row>
    <row r="124" ht="15.75" thickTop="1"/>
  </sheetData>
  <printOptions horizontalCentered="1"/>
  <pageMargins left="0.3" right="0.3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C124" sqref="C124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7.140625" style="0" bestFit="1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4" width="8.140625" style="0" bestFit="1" customWidth="1"/>
    <col min="15" max="15" width="8.7109375" style="70" bestFit="1" customWidth="1"/>
    <col min="16" max="16" width="9.57421875" style="0" bestFit="1" customWidth="1"/>
    <col min="17" max="17" width="8.28125" style="0" bestFit="1" customWidth="1"/>
  </cols>
  <sheetData>
    <row r="1" spans="1:17" ht="15.75" thickBot="1">
      <c r="A1" s="103" t="s">
        <v>183</v>
      </c>
      <c r="B1" s="103" t="s">
        <v>167</v>
      </c>
      <c r="C1" s="103" t="s">
        <v>168</v>
      </c>
      <c r="D1" s="103" t="s">
        <v>169</v>
      </c>
      <c r="E1" s="103" t="s">
        <v>170</v>
      </c>
      <c r="F1" s="103" t="s">
        <v>171</v>
      </c>
      <c r="G1" s="103" t="s">
        <v>172</v>
      </c>
      <c r="H1" s="103" t="s">
        <v>173</v>
      </c>
      <c r="I1" s="103" t="s">
        <v>174</v>
      </c>
      <c r="J1" s="103" t="s">
        <v>175</v>
      </c>
      <c r="K1" s="103" t="s">
        <v>176</v>
      </c>
      <c r="L1" s="103" t="s">
        <v>177</v>
      </c>
      <c r="M1" s="103" t="s">
        <v>178</v>
      </c>
      <c r="N1" s="103" t="s">
        <v>179</v>
      </c>
      <c r="O1" s="103" t="s">
        <v>180</v>
      </c>
      <c r="P1" s="103" t="s">
        <v>181</v>
      </c>
      <c r="Q1" s="106" t="s">
        <v>182</v>
      </c>
    </row>
    <row r="2" spans="1:17" ht="30.75" thickBot="1">
      <c r="A2" s="161" t="s">
        <v>9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2" t="s">
        <v>121</v>
      </c>
      <c r="O2" s="47" t="s">
        <v>217</v>
      </c>
      <c r="P2" s="169" t="s">
        <v>132</v>
      </c>
      <c r="Q2" s="165"/>
    </row>
    <row r="3" spans="1:16" ht="15">
      <c r="A3" s="104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7">
        <f aca="true" t="shared" si="0" ref="O3:O67">SUM(C3:N3)</f>
        <v>0</v>
      </c>
      <c r="P3" s="5"/>
    </row>
    <row r="4" spans="1:17" ht="15">
      <c r="A4" s="103" t="s">
        <v>1</v>
      </c>
      <c r="B4">
        <v>4011</v>
      </c>
      <c r="O4" s="17">
        <f t="shared" si="0"/>
        <v>0</v>
      </c>
      <c r="P4" s="5"/>
      <c r="Q4">
        <v>1</v>
      </c>
    </row>
    <row r="5" spans="1:17" ht="15">
      <c r="A5" s="103" t="s">
        <v>2</v>
      </c>
      <c r="B5">
        <v>4012</v>
      </c>
      <c r="O5" s="17">
        <f t="shared" si="0"/>
        <v>0</v>
      </c>
      <c r="P5" s="5"/>
      <c r="Q5">
        <v>2</v>
      </c>
    </row>
    <row r="6" spans="1:17" ht="15">
      <c r="A6" s="103" t="s">
        <v>91</v>
      </c>
      <c r="B6">
        <v>4013</v>
      </c>
      <c r="O6" s="17">
        <f t="shared" si="0"/>
        <v>0</v>
      </c>
      <c r="P6" s="5"/>
      <c r="Q6">
        <v>3</v>
      </c>
    </row>
    <row r="7" spans="1:17" ht="15">
      <c r="A7" s="103" t="s">
        <v>3</v>
      </c>
      <c r="B7">
        <v>4014</v>
      </c>
      <c r="O7" s="17">
        <f t="shared" si="0"/>
        <v>0</v>
      </c>
      <c r="P7" s="5"/>
      <c r="Q7">
        <v>4</v>
      </c>
    </row>
    <row r="8" spans="1:17" ht="15">
      <c r="A8" s="103" t="s">
        <v>92</v>
      </c>
      <c r="B8">
        <v>4016</v>
      </c>
      <c r="O8" s="17">
        <f t="shared" si="0"/>
        <v>0</v>
      </c>
      <c r="P8" s="5"/>
      <c r="Q8">
        <v>5</v>
      </c>
    </row>
    <row r="9" spans="1:17" ht="15">
      <c r="A9" s="103" t="s">
        <v>4</v>
      </c>
      <c r="B9">
        <v>4017</v>
      </c>
      <c r="O9" s="17">
        <f t="shared" si="0"/>
        <v>0</v>
      </c>
      <c r="P9" s="5"/>
      <c r="Q9">
        <v>6</v>
      </c>
    </row>
    <row r="10" spans="1:17" ht="15">
      <c r="A10" s="103" t="s">
        <v>93</v>
      </c>
      <c r="B10">
        <v>4018</v>
      </c>
      <c r="O10" s="17">
        <f t="shared" si="0"/>
        <v>0</v>
      </c>
      <c r="P10" s="5"/>
      <c r="Q10">
        <v>7</v>
      </c>
    </row>
    <row r="11" spans="1:17" ht="15">
      <c r="A11" s="103" t="s">
        <v>5</v>
      </c>
      <c r="B11">
        <v>4020</v>
      </c>
      <c r="O11" s="17">
        <f t="shared" si="0"/>
        <v>0</v>
      </c>
      <c r="P11" s="5"/>
      <c r="Q11">
        <v>8</v>
      </c>
    </row>
    <row r="12" spans="1:17" ht="15">
      <c r="A12" s="103" t="s">
        <v>6</v>
      </c>
      <c r="B12">
        <v>4021</v>
      </c>
      <c r="O12" s="17">
        <f t="shared" si="0"/>
        <v>0</v>
      </c>
      <c r="P12" s="5"/>
      <c r="Q12">
        <v>9</v>
      </c>
    </row>
    <row r="13" spans="1:17" ht="15">
      <c r="A13" s="103" t="s">
        <v>7</v>
      </c>
      <c r="B13">
        <v>4022</v>
      </c>
      <c r="O13" s="17">
        <f t="shared" si="0"/>
        <v>0</v>
      </c>
      <c r="P13" s="5"/>
      <c r="Q13">
        <v>10</v>
      </c>
    </row>
    <row r="14" spans="1:17" ht="15">
      <c r="A14" s="103" t="s">
        <v>8</v>
      </c>
      <c r="B14">
        <v>4024</v>
      </c>
      <c r="O14" s="17">
        <f t="shared" si="0"/>
        <v>0</v>
      </c>
      <c r="P14" s="5"/>
      <c r="Q14">
        <v>11</v>
      </c>
    </row>
    <row r="15" spans="1:17" ht="15">
      <c r="A15" s="103" t="s">
        <v>9</v>
      </c>
      <c r="B15">
        <v>4030</v>
      </c>
      <c r="C15">
        <v>750</v>
      </c>
      <c r="D15">
        <f>C15</f>
        <v>750</v>
      </c>
      <c r="E15">
        <f aca="true" t="shared" si="1" ref="E15:N15">D15</f>
        <v>750</v>
      </c>
      <c r="F15">
        <f t="shared" si="1"/>
        <v>750</v>
      </c>
      <c r="G15">
        <f t="shared" si="1"/>
        <v>750</v>
      </c>
      <c r="H15">
        <f t="shared" si="1"/>
        <v>750</v>
      </c>
      <c r="I15">
        <f t="shared" si="1"/>
        <v>750</v>
      </c>
      <c r="J15">
        <f t="shared" si="1"/>
        <v>750</v>
      </c>
      <c r="K15">
        <f t="shared" si="1"/>
        <v>750</v>
      </c>
      <c r="L15">
        <f t="shared" si="1"/>
        <v>750</v>
      </c>
      <c r="M15">
        <f t="shared" si="1"/>
        <v>750</v>
      </c>
      <c r="N15">
        <f t="shared" si="1"/>
        <v>750</v>
      </c>
      <c r="O15" s="17">
        <f t="shared" si="0"/>
        <v>9000</v>
      </c>
      <c r="P15" s="5">
        <v>5382</v>
      </c>
      <c r="Q15">
        <v>12</v>
      </c>
    </row>
    <row r="16" spans="1:17" ht="15">
      <c r="A16" s="103" t="s">
        <v>10</v>
      </c>
      <c r="B16">
        <v>4031</v>
      </c>
      <c r="O16" s="17">
        <f t="shared" si="0"/>
        <v>0</v>
      </c>
      <c r="P16" s="5"/>
      <c r="Q16">
        <v>13</v>
      </c>
    </row>
    <row r="17" spans="1:17" ht="15">
      <c r="A17" s="103" t="s">
        <v>11</v>
      </c>
      <c r="B17">
        <v>4040</v>
      </c>
      <c r="O17" s="17">
        <f t="shared" si="0"/>
        <v>0</v>
      </c>
      <c r="P17" s="5"/>
      <c r="Q17">
        <v>14</v>
      </c>
    </row>
    <row r="18" spans="1:17" ht="15">
      <c r="A18" s="103" t="s">
        <v>12</v>
      </c>
      <c r="B18">
        <v>4041</v>
      </c>
      <c r="O18" s="17">
        <f t="shared" si="0"/>
        <v>0</v>
      </c>
      <c r="P18" s="5"/>
      <c r="Q18">
        <v>15</v>
      </c>
    </row>
    <row r="19" spans="1:17" ht="15">
      <c r="A19" s="103" t="s">
        <v>13</v>
      </c>
      <c r="B19">
        <v>4042</v>
      </c>
      <c r="O19" s="17">
        <f t="shared" si="0"/>
        <v>0</v>
      </c>
      <c r="P19" s="5"/>
      <c r="Q19">
        <v>16</v>
      </c>
    </row>
    <row r="20" spans="1:17" ht="15">
      <c r="A20" s="103" t="s">
        <v>14</v>
      </c>
      <c r="B20">
        <v>4044</v>
      </c>
      <c r="O20" s="17">
        <f t="shared" si="0"/>
        <v>0</v>
      </c>
      <c r="P20" s="5"/>
      <c r="Q20">
        <v>17</v>
      </c>
    </row>
    <row r="21" spans="1:17" ht="15">
      <c r="A21" s="103" t="s">
        <v>156</v>
      </c>
      <c r="B21">
        <v>4046</v>
      </c>
      <c r="O21" s="17"/>
      <c r="P21" s="5"/>
      <c r="Q21">
        <v>18</v>
      </c>
    </row>
    <row r="22" spans="1:17" ht="15">
      <c r="A22" s="103" t="s">
        <v>15</v>
      </c>
      <c r="B22">
        <v>4047</v>
      </c>
      <c r="O22" s="17">
        <f t="shared" si="0"/>
        <v>0</v>
      </c>
      <c r="P22" s="5"/>
      <c r="Q22">
        <v>19</v>
      </c>
    </row>
    <row r="23" spans="1:17" ht="15">
      <c r="A23" s="103" t="s">
        <v>16</v>
      </c>
      <c r="B23">
        <v>4880</v>
      </c>
      <c r="O23" s="17">
        <f t="shared" si="0"/>
        <v>0</v>
      </c>
      <c r="P23" s="5"/>
      <c r="Q23">
        <v>20</v>
      </c>
    </row>
    <row r="24" spans="1:17" ht="15">
      <c r="A24" s="103" t="s">
        <v>123</v>
      </c>
      <c r="B24">
        <v>4901</v>
      </c>
      <c r="O24" s="17">
        <f t="shared" si="0"/>
        <v>0</v>
      </c>
      <c r="P24" s="5"/>
      <c r="Q24">
        <v>21</v>
      </c>
    </row>
    <row r="25" spans="1:17" ht="15">
      <c r="A25" s="103" t="s">
        <v>125</v>
      </c>
      <c r="B25">
        <v>4910</v>
      </c>
      <c r="O25" s="17">
        <f t="shared" si="0"/>
        <v>0</v>
      </c>
      <c r="P25" s="5"/>
      <c r="Q25">
        <v>22</v>
      </c>
    </row>
    <row r="26" spans="1:17" ht="15">
      <c r="A26" s="103" t="s">
        <v>17</v>
      </c>
      <c r="B26">
        <v>4920</v>
      </c>
      <c r="O26" s="17">
        <f t="shared" si="0"/>
        <v>0</v>
      </c>
      <c r="P26" s="5"/>
      <c r="Q26">
        <v>23</v>
      </c>
    </row>
    <row r="27" spans="1:17" ht="15">
      <c r="A27" s="103" t="s">
        <v>18</v>
      </c>
      <c r="B27">
        <v>4921</v>
      </c>
      <c r="O27" s="17">
        <f t="shared" si="0"/>
        <v>0</v>
      </c>
      <c r="P27" s="5"/>
      <c r="Q27">
        <v>24</v>
      </c>
    </row>
    <row r="28" spans="1:17" ht="15">
      <c r="A28" s="103" t="s">
        <v>19</v>
      </c>
      <c r="B28">
        <v>4930</v>
      </c>
      <c r="O28" s="17">
        <f t="shared" si="0"/>
        <v>0</v>
      </c>
      <c r="P28" s="5"/>
      <c r="Q28">
        <v>25</v>
      </c>
    </row>
    <row r="29" spans="1:17" ht="15">
      <c r="A29" s="105" t="s">
        <v>163</v>
      </c>
      <c r="B29">
        <v>4990</v>
      </c>
      <c r="C29">
        <f>C15*0.02</f>
        <v>15</v>
      </c>
      <c r="D29">
        <f aca="true" t="shared" si="2" ref="D29:N29">D15*0.02</f>
        <v>15</v>
      </c>
      <c r="E29">
        <f t="shared" si="2"/>
        <v>15</v>
      </c>
      <c r="F29">
        <f t="shared" si="2"/>
        <v>15</v>
      </c>
      <c r="G29">
        <f t="shared" si="2"/>
        <v>15</v>
      </c>
      <c r="H29">
        <f t="shared" si="2"/>
        <v>15</v>
      </c>
      <c r="I29">
        <f t="shared" si="2"/>
        <v>15</v>
      </c>
      <c r="J29">
        <f t="shared" si="2"/>
        <v>15</v>
      </c>
      <c r="K29">
        <f t="shared" si="2"/>
        <v>15</v>
      </c>
      <c r="L29">
        <f t="shared" si="2"/>
        <v>15</v>
      </c>
      <c r="M29">
        <f t="shared" si="2"/>
        <v>15</v>
      </c>
      <c r="N29">
        <f t="shared" si="2"/>
        <v>15</v>
      </c>
      <c r="O29" s="17">
        <f t="shared" si="0"/>
        <v>180</v>
      </c>
      <c r="P29" s="5">
        <v>92.4</v>
      </c>
      <c r="Q29">
        <v>26</v>
      </c>
    </row>
    <row r="30" spans="1:17" ht="15">
      <c r="A30" s="103" t="s">
        <v>21</v>
      </c>
      <c r="B30">
        <v>4992</v>
      </c>
      <c r="O30" s="17">
        <f t="shared" si="0"/>
        <v>0</v>
      </c>
      <c r="P30" s="5"/>
      <c r="Q30">
        <v>27</v>
      </c>
    </row>
    <row r="31" spans="1:17" ht="15.75" thickBot="1">
      <c r="A31" s="128" t="s">
        <v>22</v>
      </c>
      <c r="B31" s="116"/>
      <c r="C31" s="116">
        <f>SUM(C4:C30)</f>
        <v>765</v>
      </c>
      <c r="D31" s="116">
        <f aca="true" t="shared" si="3" ref="D31:N31">SUM(D4:D30)</f>
        <v>765</v>
      </c>
      <c r="E31" s="116">
        <f t="shared" si="3"/>
        <v>765</v>
      </c>
      <c r="F31" s="116">
        <f t="shared" si="3"/>
        <v>765</v>
      </c>
      <c r="G31" s="116">
        <f t="shared" si="3"/>
        <v>765</v>
      </c>
      <c r="H31" s="116">
        <f t="shared" si="3"/>
        <v>765</v>
      </c>
      <c r="I31" s="116">
        <f t="shared" si="3"/>
        <v>765</v>
      </c>
      <c r="J31" s="116">
        <f t="shared" si="3"/>
        <v>765</v>
      </c>
      <c r="K31" s="116">
        <f t="shared" si="3"/>
        <v>765</v>
      </c>
      <c r="L31" s="116">
        <f t="shared" si="3"/>
        <v>765</v>
      </c>
      <c r="M31" s="116">
        <f t="shared" si="3"/>
        <v>765</v>
      </c>
      <c r="N31" s="116">
        <f t="shared" si="3"/>
        <v>765</v>
      </c>
      <c r="O31" s="118">
        <f t="shared" si="0"/>
        <v>9180</v>
      </c>
      <c r="P31" s="117">
        <f>SUBTOTAL(109,P3:P30)</f>
        <v>5474.4</v>
      </c>
      <c r="Q31" s="121">
        <v>28</v>
      </c>
    </row>
    <row r="32" spans="1:16" ht="15">
      <c r="A32" s="103" t="s">
        <v>23</v>
      </c>
      <c r="O32" s="17">
        <f t="shared" si="0"/>
        <v>0</v>
      </c>
      <c r="P32" s="5"/>
    </row>
    <row r="33" spans="1:17" ht="15">
      <c r="A33" s="103" t="s">
        <v>24</v>
      </c>
      <c r="O33" s="17">
        <f t="shared" si="0"/>
        <v>0</v>
      </c>
      <c r="P33" s="5"/>
      <c r="Q33">
        <v>29</v>
      </c>
    </row>
    <row r="34" spans="1:17" ht="15">
      <c r="A34" s="103" t="s">
        <v>25</v>
      </c>
      <c r="B34">
        <v>5010</v>
      </c>
      <c r="O34" s="17">
        <f t="shared" si="0"/>
        <v>0</v>
      </c>
      <c r="P34" s="5"/>
      <c r="Q34">
        <v>30</v>
      </c>
    </row>
    <row r="35" spans="1:17" ht="15">
      <c r="A35" s="103" t="s">
        <v>26</v>
      </c>
      <c r="B35">
        <v>4970</v>
      </c>
      <c r="O35" s="17">
        <f t="shared" si="0"/>
        <v>0</v>
      </c>
      <c r="P35" s="5"/>
      <c r="Q35">
        <v>31</v>
      </c>
    </row>
    <row r="36" spans="1:17" ht="15.75" thickBot="1">
      <c r="A36" s="128" t="s">
        <v>27</v>
      </c>
      <c r="B36" s="116"/>
      <c r="C36" s="116">
        <f>SUM(C34:C35)</f>
        <v>0</v>
      </c>
      <c r="D36" s="116">
        <f aca="true" t="shared" si="4" ref="D36:N36">SUM(D34:D35)</f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116">
        <f t="shared" si="4"/>
        <v>0</v>
      </c>
      <c r="L36" s="116">
        <f t="shared" si="4"/>
        <v>0</v>
      </c>
      <c r="M36" s="116">
        <f t="shared" si="4"/>
        <v>0</v>
      </c>
      <c r="N36" s="116">
        <f t="shared" si="4"/>
        <v>0</v>
      </c>
      <c r="O36" s="122">
        <f t="shared" si="0"/>
        <v>0</v>
      </c>
      <c r="P36" s="122">
        <f>SUBTOTAL(109,P34:P35)</f>
        <v>0</v>
      </c>
      <c r="Q36" s="121"/>
    </row>
    <row r="37" spans="1:16" ht="15">
      <c r="A37" s="106" t="s">
        <v>23</v>
      </c>
      <c r="O37" s="17">
        <f t="shared" si="0"/>
        <v>0</v>
      </c>
      <c r="P37" s="5"/>
    </row>
    <row r="38" spans="1:16" ht="15">
      <c r="A38" s="103"/>
      <c r="O38" s="17">
        <f t="shared" si="0"/>
        <v>0</v>
      </c>
      <c r="P38" s="5"/>
    </row>
    <row r="39" spans="1:16" ht="15">
      <c r="A39" s="103" t="s">
        <v>28</v>
      </c>
      <c r="O39" s="17">
        <f t="shared" si="0"/>
        <v>0</v>
      </c>
      <c r="P39" s="5"/>
    </row>
    <row r="40" spans="1:16" ht="15">
      <c r="A40" s="103"/>
      <c r="O40" s="17">
        <f t="shared" si="0"/>
        <v>0</v>
      </c>
      <c r="P40" s="5"/>
    </row>
    <row r="41" spans="1:16" ht="15">
      <c r="A41" s="107" t="s">
        <v>29</v>
      </c>
      <c r="O41" s="17">
        <f t="shared" si="0"/>
        <v>0</v>
      </c>
      <c r="P41" s="5"/>
    </row>
    <row r="42" spans="1:17" ht="15">
      <c r="A42" s="103" t="s">
        <v>25</v>
      </c>
      <c r="B42">
        <v>5010</v>
      </c>
      <c r="C42">
        <v>235</v>
      </c>
      <c r="D42">
        <v>235</v>
      </c>
      <c r="E42">
        <v>235</v>
      </c>
      <c r="F42">
        <v>235</v>
      </c>
      <c r="G42">
        <v>235</v>
      </c>
      <c r="H42">
        <v>235</v>
      </c>
      <c r="I42">
        <v>235</v>
      </c>
      <c r="J42">
        <v>235</v>
      </c>
      <c r="K42">
        <v>235</v>
      </c>
      <c r="L42">
        <v>235</v>
      </c>
      <c r="M42">
        <v>235</v>
      </c>
      <c r="N42">
        <v>235</v>
      </c>
      <c r="O42" s="17">
        <f t="shared" si="0"/>
        <v>2820</v>
      </c>
      <c r="P42" s="5">
        <v>463</v>
      </c>
      <c r="Q42">
        <v>32</v>
      </c>
    </row>
    <row r="43" spans="1:17" ht="15">
      <c r="A43" s="103" t="s">
        <v>30</v>
      </c>
      <c r="B43">
        <v>6000</v>
      </c>
      <c r="O43" s="17">
        <f t="shared" si="0"/>
        <v>0</v>
      </c>
      <c r="P43" s="5"/>
      <c r="Q43">
        <f>Q42+1</f>
        <v>33</v>
      </c>
    </row>
    <row r="44" spans="1:17" ht="15">
      <c r="A44" s="103" t="s">
        <v>31</v>
      </c>
      <c r="B44">
        <v>6005</v>
      </c>
      <c r="O44" s="17">
        <f t="shared" si="0"/>
        <v>0</v>
      </c>
      <c r="P44" s="5"/>
      <c r="Q44">
        <f aca="true" t="shared" si="5" ref="Q44:Q107">Q43+1</f>
        <v>34</v>
      </c>
    </row>
    <row r="45" spans="1:17" ht="15">
      <c r="A45" s="103" t="s">
        <v>32</v>
      </c>
      <c r="B45">
        <v>6010</v>
      </c>
      <c r="O45" s="17">
        <f t="shared" si="0"/>
        <v>0</v>
      </c>
      <c r="P45" s="5"/>
      <c r="Q45">
        <f t="shared" si="5"/>
        <v>35</v>
      </c>
    </row>
    <row r="46" spans="1:17" ht="15">
      <c r="A46" s="103" t="s">
        <v>154</v>
      </c>
      <c r="O46" s="17">
        <f t="shared" si="0"/>
        <v>0</v>
      </c>
      <c r="P46" s="5"/>
      <c r="Q46">
        <f t="shared" si="5"/>
        <v>36</v>
      </c>
    </row>
    <row r="47" spans="1:17" ht="15">
      <c r="A47" s="103" t="s">
        <v>33</v>
      </c>
      <c r="B47">
        <v>6110</v>
      </c>
      <c r="O47" s="17">
        <f t="shared" si="0"/>
        <v>0</v>
      </c>
      <c r="P47" s="5"/>
      <c r="Q47">
        <f t="shared" si="5"/>
        <v>37</v>
      </c>
    </row>
    <row r="48" spans="1:17" ht="15">
      <c r="A48" s="103" t="s">
        <v>34</v>
      </c>
      <c r="B48">
        <v>6120</v>
      </c>
      <c r="O48" s="17">
        <f t="shared" si="0"/>
        <v>0</v>
      </c>
      <c r="P48" s="5"/>
      <c r="Q48">
        <f t="shared" si="5"/>
        <v>38</v>
      </c>
    </row>
    <row r="49" spans="1:17" ht="15">
      <c r="A49" s="103" t="s">
        <v>35</v>
      </c>
      <c r="B49">
        <v>6130</v>
      </c>
      <c r="O49" s="17">
        <f t="shared" si="0"/>
        <v>0</v>
      </c>
      <c r="P49" s="5"/>
      <c r="Q49">
        <f t="shared" si="5"/>
        <v>39</v>
      </c>
    </row>
    <row r="50" spans="1:17" ht="15">
      <c r="A50" s="103" t="s">
        <v>36</v>
      </c>
      <c r="B50">
        <v>6140</v>
      </c>
      <c r="O50" s="17">
        <f t="shared" si="0"/>
        <v>0</v>
      </c>
      <c r="P50" s="5"/>
      <c r="Q50">
        <f t="shared" si="5"/>
        <v>40</v>
      </c>
    </row>
    <row r="51" spans="1:17" ht="15">
      <c r="A51" s="103" t="s">
        <v>37</v>
      </c>
      <c r="B51">
        <v>6150</v>
      </c>
      <c r="O51" s="17">
        <f t="shared" si="0"/>
        <v>0</v>
      </c>
      <c r="P51" s="5"/>
      <c r="Q51">
        <f t="shared" si="5"/>
        <v>41</v>
      </c>
    </row>
    <row r="52" spans="1:17" ht="15">
      <c r="A52" s="103" t="s">
        <v>38</v>
      </c>
      <c r="B52">
        <v>6155</v>
      </c>
      <c r="O52" s="17">
        <f t="shared" si="0"/>
        <v>0</v>
      </c>
      <c r="P52" s="5"/>
      <c r="Q52">
        <f t="shared" si="5"/>
        <v>42</v>
      </c>
    </row>
    <row r="53" spans="1:17" ht="15">
      <c r="A53" s="103" t="s">
        <v>94</v>
      </c>
      <c r="B53">
        <v>6170</v>
      </c>
      <c r="O53" s="17">
        <f t="shared" si="0"/>
        <v>0</v>
      </c>
      <c r="P53" s="5"/>
      <c r="Q53">
        <f t="shared" si="5"/>
        <v>43</v>
      </c>
    </row>
    <row r="54" spans="1:17" ht="15">
      <c r="A54" s="103" t="s">
        <v>95</v>
      </c>
      <c r="B54">
        <v>6172</v>
      </c>
      <c r="O54" s="17">
        <f t="shared" si="0"/>
        <v>0</v>
      </c>
      <c r="P54" s="5"/>
      <c r="Q54">
        <f t="shared" si="5"/>
        <v>44</v>
      </c>
    </row>
    <row r="55" spans="1:17" ht="15">
      <c r="A55" s="103" t="s">
        <v>96</v>
      </c>
      <c r="B55">
        <v>6180</v>
      </c>
      <c r="O55" s="17">
        <f t="shared" si="0"/>
        <v>0</v>
      </c>
      <c r="P55" s="5"/>
      <c r="Q55">
        <f t="shared" si="5"/>
        <v>45</v>
      </c>
    </row>
    <row r="56" spans="1:17" ht="15">
      <c r="A56" s="103" t="s">
        <v>97</v>
      </c>
      <c r="B56">
        <v>6182</v>
      </c>
      <c r="O56" s="17">
        <f t="shared" si="0"/>
        <v>0</v>
      </c>
      <c r="P56" s="5"/>
      <c r="Q56">
        <f t="shared" si="5"/>
        <v>46</v>
      </c>
    </row>
    <row r="57" spans="1:17" ht="15">
      <c r="A57" s="103" t="s">
        <v>98</v>
      </c>
      <c r="B57">
        <v>6200</v>
      </c>
      <c r="O57" s="17">
        <f t="shared" si="0"/>
        <v>0</v>
      </c>
      <c r="P57" s="5"/>
      <c r="Q57">
        <f t="shared" si="5"/>
        <v>47</v>
      </c>
    </row>
    <row r="58" spans="1:17" ht="15">
      <c r="A58" s="103" t="s">
        <v>39</v>
      </c>
      <c r="B58">
        <v>6210</v>
      </c>
      <c r="O58" s="17">
        <f t="shared" si="0"/>
        <v>0</v>
      </c>
      <c r="P58" s="5"/>
      <c r="Q58">
        <f t="shared" si="5"/>
        <v>48</v>
      </c>
    </row>
    <row r="59" spans="1:17" ht="15">
      <c r="A59" s="103" t="s">
        <v>40</v>
      </c>
      <c r="B59">
        <v>6210</v>
      </c>
      <c r="O59" s="17">
        <f t="shared" si="0"/>
        <v>0</v>
      </c>
      <c r="P59" s="5"/>
      <c r="Q59">
        <f t="shared" si="5"/>
        <v>49</v>
      </c>
    </row>
    <row r="60" spans="1:17" ht="15">
      <c r="A60" s="103" t="s">
        <v>41</v>
      </c>
      <c r="B60">
        <v>6221</v>
      </c>
      <c r="O60" s="17">
        <f t="shared" si="0"/>
        <v>0</v>
      </c>
      <c r="P60" s="5"/>
      <c r="Q60">
        <f t="shared" si="5"/>
        <v>50</v>
      </c>
    </row>
    <row r="61" spans="1:17" ht="15">
      <c r="A61" s="103" t="s">
        <v>42</v>
      </c>
      <c r="B61">
        <v>6222</v>
      </c>
      <c r="O61" s="17">
        <f t="shared" si="0"/>
        <v>0</v>
      </c>
      <c r="P61" s="5"/>
      <c r="Q61">
        <f t="shared" si="5"/>
        <v>51</v>
      </c>
    </row>
    <row r="62" spans="1:17" ht="15">
      <c r="A62" s="103" t="s">
        <v>43</v>
      </c>
      <c r="B62">
        <v>6223</v>
      </c>
      <c r="O62" s="17">
        <f t="shared" si="0"/>
        <v>0</v>
      </c>
      <c r="P62" s="5"/>
      <c r="Q62">
        <f t="shared" si="5"/>
        <v>52</v>
      </c>
    </row>
    <row r="63" spans="1:17" ht="15">
      <c r="A63" s="103" t="s">
        <v>44</v>
      </c>
      <c r="B63">
        <v>6224</v>
      </c>
      <c r="O63" s="17">
        <f t="shared" si="0"/>
        <v>0</v>
      </c>
      <c r="P63" s="5"/>
      <c r="Q63">
        <f t="shared" si="5"/>
        <v>53</v>
      </c>
    </row>
    <row r="64" spans="1:17" ht="15">
      <c r="A64" s="103" t="s">
        <v>45</v>
      </c>
      <c r="B64">
        <v>6230</v>
      </c>
      <c r="O64" s="17">
        <f t="shared" si="0"/>
        <v>0</v>
      </c>
      <c r="P64" s="5"/>
      <c r="Q64">
        <f t="shared" si="5"/>
        <v>54</v>
      </c>
    </row>
    <row r="65" spans="1:17" ht="15">
      <c r="A65" s="103" t="s">
        <v>46</v>
      </c>
      <c r="B65">
        <v>6240</v>
      </c>
      <c r="O65" s="17">
        <f t="shared" si="0"/>
        <v>0</v>
      </c>
      <c r="P65" s="5"/>
      <c r="Q65">
        <f t="shared" si="5"/>
        <v>55</v>
      </c>
    </row>
    <row r="66" spans="1:17" ht="15">
      <c r="A66" s="103" t="s">
        <v>47</v>
      </c>
      <c r="B66">
        <v>6250</v>
      </c>
      <c r="O66" s="17">
        <f t="shared" si="0"/>
        <v>0</v>
      </c>
      <c r="P66" s="5"/>
      <c r="Q66">
        <f t="shared" si="5"/>
        <v>56</v>
      </c>
    </row>
    <row r="67" spans="1:17" ht="15">
      <c r="A67" s="103" t="s">
        <v>48</v>
      </c>
      <c r="B67">
        <v>6260</v>
      </c>
      <c r="C67">
        <v>70</v>
      </c>
      <c r="D67">
        <f>C67</f>
        <v>70</v>
      </c>
      <c r="E67">
        <f aca="true" t="shared" si="6" ref="E67:N67">D67</f>
        <v>70</v>
      </c>
      <c r="F67">
        <f t="shared" si="6"/>
        <v>70</v>
      </c>
      <c r="G67">
        <f t="shared" si="6"/>
        <v>70</v>
      </c>
      <c r="H67">
        <f t="shared" si="6"/>
        <v>70</v>
      </c>
      <c r="I67">
        <f t="shared" si="6"/>
        <v>70</v>
      </c>
      <c r="J67">
        <f t="shared" si="6"/>
        <v>70</v>
      </c>
      <c r="K67">
        <f t="shared" si="6"/>
        <v>70</v>
      </c>
      <c r="L67">
        <f t="shared" si="6"/>
        <v>70</v>
      </c>
      <c r="M67">
        <f t="shared" si="6"/>
        <v>70</v>
      </c>
      <c r="N67">
        <f t="shared" si="6"/>
        <v>70</v>
      </c>
      <c r="O67" s="17">
        <f t="shared" si="0"/>
        <v>840</v>
      </c>
      <c r="P67" s="5">
        <f>427+425</f>
        <v>852</v>
      </c>
      <c r="Q67">
        <f t="shared" si="5"/>
        <v>57</v>
      </c>
    </row>
    <row r="68" spans="1:17" ht="15">
      <c r="A68" s="103" t="s">
        <v>49</v>
      </c>
      <c r="B68">
        <v>6300</v>
      </c>
      <c r="C68">
        <v>80</v>
      </c>
      <c r="D68">
        <f>C68</f>
        <v>80</v>
      </c>
      <c r="E68">
        <f aca="true" t="shared" si="7" ref="E68:N68">D68</f>
        <v>80</v>
      </c>
      <c r="F68">
        <f t="shared" si="7"/>
        <v>80</v>
      </c>
      <c r="G68">
        <f t="shared" si="7"/>
        <v>80</v>
      </c>
      <c r="H68">
        <f t="shared" si="7"/>
        <v>80</v>
      </c>
      <c r="I68">
        <f t="shared" si="7"/>
        <v>80</v>
      </c>
      <c r="J68">
        <f t="shared" si="7"/>
        <v>80</v>
      </c>
      <c r="K68">
        <f t="shared" si="7"/>
        <v>80</v>
      </c>
      <c r="L68">
        <f t="shared" si="7"/>
        <v>80</v>
      </c>
      <c r="M68">
        <f t="shared" si="7"/>
        <v>80</v>
      </c>
      <c r="N68">
        <f t="shared" si="7"/>
        <v>80</v>
      </c>
      <c r="O68" s="17">
        <f aca="true" t="shared" si="8" ref="O68:O119">SUM(C68:N68)</f>
        <v>960</v>
      </c>
      <c r="P68" s="5">
        <f>84.64+705.92+44.71</f>
        <v>835.27</v>
      </c>
      <c r="Q68">
        <f t="shared" si="5"/>
        <v>58</v>
      </c>
    </row>
    <row r="69" spans="1:17" ht="15">
      <c r="A69" s="103" t="s">
        <v>50</v>
      </c>
      <c r="B69">
        <v>6301</v>
      </c>
      <c r="O69" s="17">
        <f t="shared" si="8"/>
        <v>0</v>
      </c>
      <c r="P69" s="5"/>
      <c r="Q69">
        <f t="shared" si="5"/>
        <v>59</v>
      </c>
    </row>
    <row r="70" spans="1:17" ht="15">
      <c r="A70" s="103" t="s">
        <v>51</v>
      </c>
      <c r="B70">
        <v>6302</v>
      </c>
      <c r="O70" s="17">
        <f t="shared" si="8"/>
        <v>0</v>
      </c>
      <c r="P70" s="5"/>
      <c r="Q70">
        <f t="shared" si="5"/>
        <v>60</v>
      </c>
    </row>
    <row r="71" spans="1:17" ht="15">
      <c r="A71" s="103" t="s">
        <v>52</v>
      </c>
      <c r="B71">
        <v>6304</v>
      </c>
      <c r="O71" s="17">
        <f t="shared" si="8"/>
        <v>0</v>
      </c>
      <c r="P71" s="5"/>
      <c r="Q71">
        <f t="shared" si="5"/>
        <v>61</v>
      </c>
    </row>
    <row r="72" spans="1:17" ht="15">
      <c r="A72" s="103" t="s">
        <v>53</v>
      </c>
      <c r="B72">
        <v>6310</v>
      </c>
      <c r="O72" s="17">
        <f t="shared" si="8"/>
        <v>0</v>
      </c>
      <c r="P72" s="5"/>
      <c r="Q72">
        <f t="shared" si="5"/>
        <v>62</v>
      </c>
    </row>
    <row r="73" spans="1:17" ht="15">
      <c r="A73" s="103" t="s">
        <v>54</v>
      </c>
      <c r="B73">
        <v>6330</v>
      </c>
      <c r="O73" s="17">
        <f t="shared" si="8"/>
        <v>0</v>
      </c>
      <c r="P73" s="5"/>
      <c r="Q73">
        <f t="shared" si="5"/>
        <v>63</v>
      </c>
    </row>
    <row r="74" spans="1:17" ht="15">
      <c r="A74" s="103" t="s">
        <v>55</v>
      </c>
      <c r="B74">
        <v>6331</v>
      </c>
      <c r="O74" s="17">
        <f t="shared" si="8"/>
        <v>0</v>
      </c>
      <c r="P74" s="5"/>
      <c r="Q74">
        <f t="shared" si="5"/>
        <v>64</v>
      </c>
    </row>
    <row r="75" spans="1:17" ht="15">
      <c r="A75" s="103" t="s">
        <v>56</v>
      </c>
      <c r="B75">
        <v>6340</v>
      </c>
      <c r="O75" s="17">
        <f t="shared" si="8"/>
        <v>0</v>
      </c>
      <c r="P75" s="5"/>
      <c r="Q75">
        <f t="shared" si="5"/>
        <v>65</v>
      </c>
    </row>
    <row r="76" spans="1:17" ht="15">
      <c r="A76" s="103" t="s">
        <v>57</v>
      </c>
      <c r="B76">
        <v>6400</v>
      </c>
      <c r="O76" s="17">
        <f t="shared" si="8"/>
        <v>0</v>
      </c>
      <c r="P76" s="5"/>
      <c r="Q76">
        <f t="shared" si="5"/>
        <v>66</v>
      </c>
    </row>
    <row r="77" spans="1:17" ht="15">
      <c r="A77" s="103" t="s">
        <v>58</v>
      </c>
      <c r="B77">
        <v>6401</v>
      </c>
      <c r="O77" s="17">
        <f t="shared" si="8"/>
        <v>0</v>
      </c>
      <c r="P77" s="5"/>
      <c r="Q77">
        <f t="shared" si="5"/>
        <v>67</v>
      </c>
    </row>
    <row r="78" spans="1:17" ht="15">
      <c r="A78" s="103" t="s">
        <v>99</v>
      </c>
      <c r="B78">
        <v>6402</v>
      </c>
      <c r="O78" s="17">
        <f t="shared" si="8"/>
        <v>0</v>
      </c>
      <c r="P78" s="5"/>
      <c r="Q78">
        <f t="shared" si="5"/>
        <v>68</v>
      </c>
    </row>
    <row r="79" spans="1:17" ht="15">
      <c r="A79" s="103" t="s">
        <v>59</v>
      </c>
      <c r="B79">
        <v>6403</v>
      </c>
      <c r="O79" s="17">
        <f t="shared" si="8"/>
        <v>0</v>
      </c>
      <c r="P79" s="5"/>
      <c r="Q79">
        <f t="shared" si="5"/>
        <v>69</v>
      </c>
    </row>
    <row r="80" spans="1:17" ht="15">
      <c r="A80" s="103" t="s">
        <v>60</v>
      </c>
      <c r="B80">
        <v>6404</v>
      </c>
      <c r="O80" s="17">
        <f t="shared" si="8"/>
        <v>0</v>
      </c>
      <c r="P80" s="5"/>
      <c r="Q80">
        <f t="shared" si="5"/>
        <v>70</v>
      </c>
    </row>
    <row r="81" spans="1:17" ht="15">
      <c r="A81" s="103" t="s">
        <v>100</v>
      </c>
      <c r="B81">
        <v>6405</v>
      </c>
      <c r="O81" s="17">
        <f t="shared" si="8"/>
        <v>0</v>
      </c>
      <c r="P81" s="5"/>
      <c r="Q81">
        <f t="shared" si="5"/>
        <v>71</v>
      </c>
    </row>
    <row r="82" spans="1:17" ht="15">
      <c r="A82" s="103" t="s">
        <v>61</v>
      </c>
      <c r="B82">
        <v>6410</v>
      </c>
      <c r="O82" s="17">
        <f t="shared" si="8"/>
        <v>0</v>
      </c>
      <c r="P82" s="5"/>
      <c r="Q82">
        <f t="shared" si="5"/>
        <v>72</v>
      </c>
    </row>
    <row r="83" spans="1:17" ht="15">
      <c r="A83" s="103" t="s">
        <v>62</v>
      </c>
      <c r="B83">
        <v>6430</v>
      </c>
      <c r="O83" s="17">
        <f t="shared" si="8"/>
        <v>0</v>
      </c>
      <c r="P83" s="5"/>
      <c r="Q83">
        <f t="shared" si="5"/>
        <v>73</v>
      </c>
    </row>
    <row r="84" spans="1:17" ht="15">
      <c r="A84" s="103" t="s">
        <v>63</v>
      </c>
      <c r="B84">
        <v>6440</v>
      </c>
      <c r="O84" s="17">
        <f t="shared" si="8"/>
        <v>0</v>
      </c>
      <c r="P84" s="5"/>
      <c r="Q84">
        <f t="shared" si="5"/>
        <v>74</v>
      </c>
    </row>
    <row r="85" spans="1:17" ht="15">
      <c r="A85" s="103" t="s">
        <v>64</v>
      </c>
      <c r="B85">
        <v>6450</v>
      </c>
      <c r="O85" s="17">
        <f t="shared" si="8"/>
        <v>0</v>
      </c>
      <c r="P85" s="5"/>
      <c r="Q85">
        <f t="shared" si="5"/>
        <v>75</v>
      </c>
    </row>
    <row r="86" spans="1:17" ht="15">
      <c r="A86" s="103" t="s">
        <v>126</v>
      </c>
      <c r="B86">
        <v>6501</v>
      </c>
      <c r="O86" s="17">
        <f t="shared" si="8"/>
        <v>0</v>
      </c>
      <c r="P86" s="5"/>
      <c r="Q86">
        <f t="shared" si="5"/>
        <v>76</v>
      </c>
    </row>
    <row r="87" spans="1:17" ht="15">
      <c r="A87" s="103" t="s">
        <v>65</v>
      </c>
      <c r="B87">
        <v>6600</v>
      </c>
      <c r="O87" s="17">
        <f t="shared" si="8"/>
        <v>0</v>
      </c>
      <c r="P87" s="5"/>
      <c r="Q87">
        <f t="shared" si="5"/>
        <v>77</v>
      </c>
    </row>
    <row r="88" spans="1:17" ht="15">
      <c r="A88" s="103" t="s">
        <v>66</v>
      </c>
      <c r="B88">
        <v>6610</v>
      </c>
      <c r="O88" s="17">
        <f t="shared" si="8"/>
        <v>0</v>
      </c>
      <c r="P88" s="5"/>
      <c r="Q88">
        <f t="shared" si="5"/>
        <v>78</v>
      </c>
    </row>
    <row r="89" spans="1:17" ht="15">
      <c r="A89" s="103" t="s">
        <v>67</v>
      </c>
      <c r="B89">
        <v>6700</v>
      </c>
      <c r="O89" s="17">
        <f t="shared" si="8"/>
        <v>0</v>
      </c>
      <c r="P89" s="5"/>
      <c r="Q89">
        <f t="shared" si="5"/>
        <v>79</v>
      </c>
    </row>
    <row r="90" spans="1:17" ht="15">
      <c r="A90" s="103" t="s">
        <v>68</v>
      </c>
      <c r="B90">
        <v>6710</v>
      </c>
      <c r="O90" s="17">
        <f t="shared" si="8"/>
        <v>0</v>
      </c>
      <c r="P90" s="5"/>
      <c r="Q90">
        <f t="shared" si="5"/>
        <v>80</v>
      </c>
    </row>
    <row r="91" spans="1:17" ht="15">
      <c r="A91" s="103" t="s">
        <v>124</v>
      </c>
      <c r="B91">
        <v>6720</v>
      </c>
      <c r="O91" s="17">
        <f t="shared" si="8"/>
        <v>0</v>
      </c>
      <c r="P91" s="5"/>
      <c r="Q91">
        <f t="shared" si="5"/>
        <v>81</v>
      </c>
    </row>
    <row r="92" spans="1:17" ht="15">
      <c r="A92" s="103" t="s">
        <v>69</v>
      </c>
      <c r="B92">
        <v>6730</v>
      </c>
      <c r="O92" s="17">
        <f t="shared" si="8"/>
        <v>0</v>
      </c>
      <c r="P92" s="5"/>
      <c r="Q92">
        <f t="shared" si="5"/>
        <v>82</v>
      </c>
    </row>
    <row r="93" spans="1:17" ht="15">
      <c r="A93" s="103" t="s">
        <v>70</v>
      </c>
      <c r="B93">
        <v>6740</v>
      </c>
      <c r="O93" s="17">
        <f t="shared" si="8"/>
        <v>0</v>
      </c>
      <c r="P93" s="5"/>
      <c r="Q93">
        <f t="shared" si="5"/>
        <v>83</v>
      </c>
    </row>
    <row r="94" spans="1:17" ht="15">
      <c r="A94" s="103" t="s">
        <v>71</v>
      </c>
      <c r="B94">
        <v>6800</v>
      </c>
      <c r="O94" s="17">
        <f t="shared" si="8"/>
        <v>0</v>
      </c>
      <c r="P94" s="5"/>
      <c r="Q94">
        <f t="shared" si="5"/>
        <v>84</v>
      </c>
    </row>
    <row r="95" spans="1:17" ht="15">
      <c r="A95" s="103" t="s">
        <v>72</v>
      </c>
      <c r="B95">
        <v>6810</v>
      </c>
      <c r="O95" s="17">
        <f t="shared" si="8"/>
        <v>0</v>
      </c>
      <c r="P95" s="5"/>
      <c r="Q95">
        <f t="shared" si="5"/>
        <v>85</v>
      </c>
    </row>
    <row r="96" spans="1:17" ht="15">
      <c r="A96" s="103" t="s">
        <v>73</v>
      </c>
      <c r="B96">
        <v>6820</v>
      </c>
      <c r="O96" s="17">
        <f t="shared" si="8"/>
        <v>0</v>
      </c>
      <c r="P96" s="5"/>
      <c r="Q96">
        <f t="shared" si="5"/>
        <v>86</v>
      </c>
    </row>
    <row r="97" spans="1:17" ht="15">
      <c r="A97" s="103" t="s">
        <v>74</v>
      </c>
      <c r="B97">
        <v>6840</v>
      </c>
      <c r="O97" s="17">
        <f t="shared" si="8"/>
        <v>0</v>
      </c>
      <c r="P97" s="5"/>
      <c r="Q97">
        <f t="shared" si="5"/>
        <v>87</v>
      </c>
    </row>
    <row r="98" spans="1:17" ht="15">
      <c r="A98" s="103" t="s">
        <v>75</v>
      </c>
      <c r="B98">
        <v>6850</v>
      </c>
      <c r="O98" s="17">
        <f t="shared" si="8"/>
        <v>0</v>
      </c>
      <c r="P98" s="5"/>
      <c r="Q98">
        <f t="shared" si="5"/>
        <v>88</v>
      </c>
    </row>
    <row r="99" spans="1:17" ht="15">
      <c r="A99" s="103" t="s">
        <v>76</v>
      </c>
      <c r="B99">
        <v>6860</v>
      </c>
      <c r="O99" s="17">
        <f t="shared" si="8"/>
        <v>0</v>
      </c>
      <c r="P99" s="5"/>
      <c r="Q99">
        <f t="shared" si="5"/>
        <v>89</v>
      </c>
    </row>
    <row r="100" spans="1:17" ht="15">
      <c r="A100" s="103" t="s">
        <v>77</v>
      </c>
      <c r="B100">
        <v>6900</v>
      </c>
      <c r="O100" s="17">
        <f t="shared" si="8"/>
        <v>0</v>
      </c>
      <c r="P100" s="5"/>
      <c r="Q100">
        <f t="shared" si="5"/>
        <v>90</v>
      </c>
    </row>
    <row r="101" spans="1:17" ht="15">
      <c r="A101" s="103" t="s">
        <v>78</v>
      </c>
      <c r="B101">
        <v>6910</v>
      </c>
      <c r="O101" s="17">
        <f t="shared" si="8"/>
        <v>0</v>
      </c>
      <c r="P101" s="5"/>
      <c r="Q101">
        <f t="shared" si="5"/>
        <v>91</v>
      </c>
    </row>
    <row r="102" spans="1:17" ht="15">
      <c r="A102" s="103" t="s">
        <v>79</v>
      </c>
      <c r="B102">
        <v>6920</v>
      </c>
      <c r="O102" s="17">
        <f t="shared" si="8"/>
        <v>0</v>
      </c>
      <c r="P102" s="5"/>
      <c r="Q102">
        <f t="shared" si="5"/>
        <v>92</v>
      </c>
    </row>
    <row r="103" spans="1:17" ht="15">
      <c r="A103" s="103" t="s">
        <v>101</v>
      </c>
      <c r="B103">
        <v>6921</v>
      </c>
      <c r="O103" s="17">
        <f t="shared" si="8"/>
        <v>0</v>
      </c>
      <c r="P103" s="5"/>
      <c r="Q103">
        <f t="shared" si="5"/>
        <v>93</v>
      </c>
    </row>
    <row r="104" spans="1:17" ht="15">
      <c r="A104" s="103" t="s">
        <v>80</v>
      </c>
      <c r="B104">
        <v>6930</v>
      </c>
      <c r="O104" s="17">
        <f t="shared" si="8"/>
        <v>0</v>
      </c>
      <c r="P104" s="5"/>
      <c r="Q104">
        <f t="shared" si="5"/>
        <v>94</v>
      </c>
    </row>
    <row r="105" spans="1:17" ht="15">
      <c r="A105" s="103" t="s">
        <v>110</v>
      </c>
      <c r="B105">
        <v>6940</v>
      </c>
      <c r="O105" s="17">
        <f t="shared" si="8"/>
        <v>0</v>
      </c>
      <c r="P105" s="5"/>
      <c r="Q105">
        <f t="shared" si="5"/>
        <v>95</v>
      </c>
    </row>
    <row r="106" spans="1:17" ht="15">
      <c r="A106" s="103" t="s">
        <v>162</v>
      </c>
      <c r="B106">
        <v>6950</v>
      </c>
      <c r="C106">
        <v>300</v>
      </c>
      <c r="D106">
        <f>C106</f>
        <v>300</v>
      </c>
      <c r="E106">
        <f aca="true" t="shared" si="9" ref="E106:N106">D106</f>
        <v>300</v>
      </c>
      <c r="F106">
        <f t="shared" si="9"/>
        <v>300</v>
      </c>
      <c r="G106">
        <f t="shared" si="9"/>
        <v>300</v>
      </c>
      <c r="H106">
        <f t="shared" si="9"/>
        <v>300</v>
      </c>
      <c r="I106">
        <f t="shared" si="9"/>
        <v>300</v>
      </c>
      <c r="J106">
        <f t="shared" si="9"/>
        <v>300</v>
      </c>
      <c r="K106">
        <f t="shared" si="9"/>
        <v>300</v>
      </c>
      <c r="L106">
        <f t="shared" si="9"/>
        <v>300</v>
      </c>
      <c r="M106">
        <f t="shared" si="9"/>
        <v>300</v>
      </c>
      <c r="N106">
        <f t="shared" si="9"/>
        <v>300</v>
      </c>
      <c r="O106" s="17">
        <f t="shared" si="8"/>
        <v>3600</v>
      </c>
      <c r="P106" s="5">
        <f>3074+225</f>
        <v>3299</v>
      </c>
      <c r="Q106">
        <f t="shared" si="5"/>
        <v>96</v>
      </c>
    </row>
    <row r="107" spans="1:17" ht="15">
      <c r="A107" s="103" t="s">
        <v>82</v>
      </c>
      <c r="B107">
        <v>6960</v>
      </c>
      <c r="O107" s="17">
        <f t="shared" si="8"/>
        <v>0</v>
      </c>
      <c r="P107" s="5"/>
      <c r="Q107">
        <f t="shared" si="5"/>
        <v>97</v>
      </c>
    </row>
    <row r="108" spans="1:17" ht="15">
      <c r="A108" s="103" t="s">
        <v>83</v>
      </c>
      <c r="B108">
        <v>7000</v>
      </c>
      <c r="O108" s="17">
        <f t="shared" si="8"/>
        <v>0</v>
      </c>
      <c r="P108" s="5"/>
      <c r="Q108">
        <f aca="true" t="shared" si="10" ref="Q108:Q121">Q107+1</f>
        <v>98</v>
      </c>
    </row>
    <row r="109" spans="1:17" ht="15">
      <c r="A109" s="103" t="s">
        <v>84</v>
      </c>
      <c r="B109">
        <v>7500</v>
      </c>
      <c r="O109" s="17">
        <f t="shared" si="8"/>
        <v>0</v>
      </c>
      <c r="P109" s="5"/>
      <c r="Q109">
        <f t="shared" si="10"/>
        <v>99</v>
      </c>
    </row>
    <row r="110" spans="1:17" ht="15">
      <c r="A110" s="103" t="s">
        <v>102</v>
      </c>
      <c r="B110">
        <v>7510</v>
      </c>
      <c r="O110" s="17">
        <f t="shared" si="8"/>
        <v>0</v>
      </c>
      <c r="P110" s="5"/>
      <c r="Q110">
        <f t="shared" si="10"/>
        <v>100</v>
      </c>
    </row>
    <row r="111" spans="1:17" ht="15">
      <c r="A111" s="103" t="s">
        <v>103</v>
      </c>
      <c r="B111">
        <v>7800</v>
      </c>
      <c r="O111" s="17">
        <f t="shared" si="8"/>
        <v>0</v>
      </c>
      <c r="P111" s="5"/>
      <c r="Q111">
        <f t="shared" si="10"/>
        <v>101</v>
      </c>
    </row>
    <row r="112" spans="1:17" ht="15">
      <c r="A112" s="103" t="s">
        <v>104</v>
      </c>
      <c r="B112">
        <v>7810</v>
      </c>
      <c r="O112" s="17">
        <f t="shared" si="8"/>
        <v>0</v>
      </c>
      <c r="P112" s="5"/>
      <c r="Q112">
        <f t="shared" si="10"/>
        <v>102</v>
      </c>
    </row>
    <row r="113" spans="1:17" ht="15">
      <c r="A113" s="103" t="s">
        <v>105</v>
      </c>
      <c r="B113">
        <v>7820</v>
      </c>
      <c r="O113" s="17">
        <f t="shared" si="8"/>
        <v>0</v>
      </c>
      <c r="P113" s="5"/>
      <c r="Q113">
        <f t="shared" si="10"/>
        <v>103</v>
      </c>
    </row>
    <row r="114" spans="1:17" ht="15">
      <c r="A114" s="103" t="s">
        <v>85</v>
      </c>
      <c r="B114">
        <v>7830</v>
      </c>
      <c r="O114" s="17">
        <f t="shared" si="8"/>
        <v>0</v>
      </c>
      <c r="P114" s="5"/>
      <c r="Q114">
        <f t="shared" si="10"/>
        <v>104</v>
      </c>
    </row>
    <row r="115" spans="1:17" ht="15">
      <c r="A115" s="103" t="s">
        <v>86</v>
      </c>
      <c r="B115">
        <v>7840</v>
      </c>
      <c r="O115" s="17">
        <f t="shared" si="8"/>
        <v>0</v>
      </c>
      <c r="P115" s="5"/>
      <c r="Q115">
        <f t="shared" si="10"/>
        <v>105</v>
      </c>
    </row>
    <row r="116" spans="1:17" ht="15">
      <c r="A116" s="103" t="s">
        <v>106</v>
      </c>
      <c r="B116">
        <v>7850</v>
      </c>
      <c r="O116" s="17">
        <f t="shared" si="8"/>
        <v>0</v>
      </c>
      <c r="P116" s="5"/>
      <c r="Q116">
        <f t="shared" si="10"/>
        <v>106</v>
      </c>
    </row>
    <row r="117" spans="1:17" ht="15">
      <c r="A117" s="103" t="s">
        <v>107</v>
      </c>
      <c r="B117">
        <v>7910</v>
      </c>
      <c r="O117" s="17">
        <f t="shared" si="8"/>
        <v>0</v>
      </c>
      <c r="P117" s="5"/>
      <c r="Q117">
        <f t="shared" si="10"/>
        <v>107</v>
      </c>
    </row>
    <row r="118" spans="1:17" ht="15">
      <c r="A118" s="103" t="s">
        <v>87</v>
      </c>
      <c r="B118">
        <v>7920</v>
      </c>
      <c r="O118" s="17">
        <f t="shared" si="8"/>
        <v>0</v>
      </c>
      <c r="P118" s="5"/>
      <c r="Q118">
        <f t="shared" si="10"/>
        <v>108</v>
      </c>
    </row>
    <row r="119" spans="1:17" ht="15">
      <c r="A119" s="103" t="s">
        <v>108</v>
      </c>
      <c r="B119">
        <v>7930</v>
      </c>
      <c r="O119" s="17">
        <f t="shared" si="8"/>
        <v>0</v>
      </c>
      <c r="P119" s="5"/>
      <c r="Q119">
        <f t="shared" si="10"/>
        <v>109</v>
      </c>
    </row>
    <row r="120" spans="1:17" ht="15">
      <c r="A120" s="103" t="s">
        <v>109</v>
      </c>
      <c r="B120">
        <v>7931</v>
      </c>
      <c r="O120" s="17">
        <f>SUM(C120:N120)</f>
        <v>0</v>
      </c>
      <c r="P120" s="5"/>
      <c r="Q120">
        <f t="shared" si="10"/>
        <v>110</v>
      </c>
    </row>
    <row r="121" spans="1:17" ht="15.75" thickBot="1">
      <c r="A121" s="141" t="s">
        <v>88</v>
      </c>
      <c r="B121" s="117"/>
      <c r="C121" s="117">
        <f>SUM(C42:C120)</f>
        <v>685</v>
      </c>
      <c r="D121" s="117">
        <f aca="true" t="shared" si="11" ref="D121:N121">SUM(D42:D120)</f>
        <v>685</v>
      </c>
      <c r="E121" s="117">
        <f t="shared" si="11"/>
        <v>685</v>
      </c>
      <c r="F121" s="117">
        <f t="shared" si="11"/>
        <v>685</v>
      </c>
      <c r="G121" s="117">
        <f t="shared" si="11"/>
        <v>685</v>
      </c>
      <c r="H121" s="117">
        <f t="shared" si="11"/>
        <v>685</v>
      </c>
      <c r="I121" s="117">
        <f t="shared" si="11"/>
        <v>685</v>
      </c>
      <c r="J121" s="117">
        <f t="shared" si="11"/>
        <v>685</v>
      </c>
      <c r="K121" s="117">
        <f t="shared" si="11"/>
        <v>685</v>
      </c>
      <c r="L121" s="117">
        <f t="shared" si="11"/>
        <v>685</v>
      </c>
      <c r="M121" s="117">
        <f t="shared" si="11"/>
        <v>685</v>
      </c>
      <c r="N121" s="117">
        <f t="shared" si="11"/>
        <v>685</v>
      </c>
      <c r="O121" s="117">
        <f>SUM(O42:O120)</f>
        <v>8220</v>
      </c>
      <c r="P121" s="117">
        <f>SUBTOTAL(109,P43:P120)</f>
        <v>4986.27</v>
      </c>
      <c r="Q121" s="121">
        <f t="shared" si="10"/>
        <v>111</v>
      </c>
    </row>
    <row r="122" spans="1:16" ht="15">
      <c r="A122" s="10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5"/>
    </row>
    <row r="123" spans="1:17" ht="15.75" thickBot="1">
      <c r="A123" s="109" t="s">
        <v>89</v>
      </c>
      <c r="B123" s="45"/>
      <c r="C123" s="45">
        <f>C31-C36-C121</f>
        <v>80</v>
      </c>
      <c r="D123" s="45">
        <f aca="true" t="shared" si="12" ref="D123:N123">D31-D36-D121</f>
        <v>80</v>
      </c>
      <c r="E123" s="45">
        <f t="shared" si="12"/>
        <v>80</v>
      </c>
      <c r="F123" s="45">
        <f t="shared" si="12"/>
        <v>80</v>
      </c>
      <c r="G123" s="45">
        <f t="shared" si="12"/>
        <v>80</v>
      </c>
      <c r="H123" s="45">
        <f t="shared" si="12"/>
        <v>80</v>
      </c>
      <c r="I123" s="45">
        <f t="shared" si="12"/>
        <v>80</v>
      </c>
      <c r="J123" s="45">
        <f t="shared" si="12"/>
        <v>80</v>
      </c>
      <c r="K123" s="45">
        <f t="shared" si="12"/>
        <v>80</v>
      </c>
      <c r="L123" s="45">
        <f t="shared" si="12"/>
        <v>80</v>
      </c>
      <c r="M123" s="45">
        <f t="shared" si="12"/>
        <v>80</v>
      </c>
      <c r="N123" s="45">
        <f t="shared" si="12"/>
        <v>80</v>
      </c>
      <c r="O123" s="45">
        <f>O31-O36-O121</f>
        <v>960</v>
      </c>
      <c r="P123" s="69">
        <f>P31-P36-P121</f>
        <v>488.1299999999992</v>
      </c>
      <c r="Q123" s="10"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O122" sqref="O122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7.140625" style="0" bestFit="1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4" width="8.140625" style="0" bestFit="1" customWidth="1"/>
    <col min="15" max="15" width="8.8515625" style="5" customWidth="1"/>
    <col min="16" max="17" width="8.28125" style="0" bestFit="1" customWidth="1"/>
  </cols>
  <sheetData>
    <row r="1" spans="1:17" ht="15.75" thickBot="1">
      <c r="A1" s="103" t="s">
        <v>183</v>
      </c>
      <c r="B1" s="103" t="s">
        <v>167</v>
      </c>
      <c r="C1" s="103" t="s">
        <v>168</v>
      </c>
      <c r="D1" s="103" t="s">
        <v>169</v>
      </c>
      <c r="E1" s="103" t="s">
        <v>170</v>
      </c>
      <c r="F1" s="103" t="s">
        <v>171</v>
      </c>
      <c r="G1" s="103" t="s">
        <v>172</v>
      </c>
      <c r="H1" s="103" t="s">
        <v>173</v>
      </c>
      <c r="I1" s="103" t="s">
        <v>174</v>
      </c>
      <c r="J1" s="103" t="s">
        <v>175</v>
      </c>
      <c r="K1" s="103" t="s">
        <v>176</v>
      </c>
      <c r="L1" s="103" t="s">
        <v>177</v>
      </c>
      <c r="M1" s="103" t="s">
        <v>178</v>
      </c>
      <c r="N1" s="103" t="s">
        <v>179</v>
      </c>
      <c r="O1" s="103" t="s">
        <v>180</v>
      </c>
      <c r="P1" s="103" t="s">
        <v>181</v>
      </c>
      <c r="Q1" s="103" t="s">
        <v>182</v>
      </c>
    </row>
    <row r="2" spans="1:17" ht="30.75" thickBot="1">
      <c r="A2" s="161" t="s">
        <v>211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2" t="s">
        <v>121</v>
      </c>
      <c r="O2" s="178" t="s">
        <v>217</v>
      </c>
      <c r="P2" s="169" t="s">
        <v>132</v>
      </c>
      <c r="Q2" s="165"/>
    </row>
    <row r="3" spans="1:16" ht="15">
      <c r="A3" s="104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7">
        <f aca="true" t="shared" si="0" ref="O3:O67">SUM(C3:N3)</f>
        <v>0</v>
      </c>
      <c r="P3" s="5"/>
    </row>
    <row r="4" spans="1:17" ht="15">
      <c r="A4" s="103" t="s">
        <v>1</v>
      </c>
      <c r="B4">
        <v>4011</v>
      </c>
      <c r="O4" s="17">
        <f t="shared" si="0"/>
        <v>0</v>
      </c>
      <c r="P4" s="5"/>
      <c r="Q4">
        <v>1</v>
      </c>
    </row>
    <row r="5" spans="1:17" ht="15">
      <c r="A5" s="103" t="s">
        <v>2</v>
      </c>
      <c r="B5">
        <v>4012</v>
      </c>
      <c r="O5" s="17">
        <f t="shared" si="0"/>
        <v>0</v>
      </c>
      <c r="P5" s="5"/>
      <c r="Q5">
        <v>2</v>
      </c>
    </row>
    <row r="6" spans="1:17" ht="15">
      <c r="A6" s="103" t="s">
        <v>91</v>
      </c>
      <c r="B6">
        <v>4013</v>
      </c>
      <c r="O6" s="17">
        <f t="shared" si="0"/>
        <v>0</v>
      </c>
      <c r="P6" s="5"/>
      <c r="Q6">
        <v>3</v>
      </c>
    </row>
    <row r="7" spans="1:17" ht="15">
      <c r="A7" s="103" t="s">
        <v>3</v>
      </c>
      <c r="B7">
        <v>4014</v>
      </c>
      <c r="O7" s="17">
        <f t="shared" si="0"/>
        <v>0</v>
      </c>
      <c r="P7" s="5"/>
      <c r="Q7">
        <v>4</v>
      </c>
    </row>
    <row r="8" spans="1:17" ht="15">
      <c r="A8" s="103" t="s">
        <v>92</v>
      </c>
      <c r="B8">
        <v>4016</v>
      </c>
      <c r="O8" s="17">
        <f t="shared" si="0"/>
        <v>0</v>
      </c>
      <c r="P8" s="5"/>
      <c r="Q8">
        <v>5</v>
      </c>
    </row>
    <row r="9" spans="1:17" ht="15">
      <c r="A9" s="103" t="s">
        <v>4</v>
      </c>
      <c r="B9">
        <v>4017</v>
      </c>
      <c r="O9" s="17">
        <f t="shared" si="0"/>
        <v>0</v>
      </c>
      <c r="P9" s="5"/>
      <c r="Q9">
        <v>6</v>
      </c>
    </row>
    <row r="10" spans="1:17" ht="15">
      <c r="A10" s="103" t="s">
        <v>93</v>
      </c>
      <c r="B10">
        <v>4018</v>
      </c>
      <c r="O10" s="17">
        <f t="shared" si="0"/>
        <v>0</v>
      </c>
      <c r="P10" s="5"/>
      <c r="Q10">
        <v>7</v>
      </c>
    </row>
    <row r="11" spans="1:17" ht="15">
      <c r="A11" s="103" t="s">
        <v>5</v>
      </c>
      <c r="B11">
        <v>4020</v>
      </c>
      <c r="O11" s="17">
        <f t="shared" si="0"/>
        <v>0</v>
      </c>
      <c r="P11" s="5"/>
      <c r="Q11">
        <v>8</v>
      </c>
    </row>
    <row r="12" spans="1:17" ht="15">
      <c r="A12" s="103" t="s">
        <v>6</v>
      </c>
      <c r="B12">
        <v>4021</v>
      </c>
      <c r="O12" s="17">
        <f t="shared" si="0"/>
        <v>0</v>
      </c>
      <c r="P12" s="5"/>
      <c r="Q12">
        <v>9</v>
      </c>
    </row>
    <row r="13" spans="1:17" ht="15">
      <c r="A13" s="103" t="s">
        <v>7</v>
      </c>
      <c r="B13">
        <v>4022</v>
      </c>
      <c r="O13" s="17">
        <f t="shared" si="0"/>
        <v>0</v>
      </c>
      <c r="P13" s="5"/>
      <c r="Q13">
        <v>10</v>
      </c>
    </row>
    <row r="14" spans="1:17" ht="15">
      <c r="A14" s="103" t="s">
        <v>8</v>
      </c>
      <c r="B14">
        <v>4024</v>
      </c>
      <c r="O14" s="17">
        <f t="shared" si="0"/>
        <v>0</v>
      </c>
      <c r="P14" s="5"/>
      <c r="Q14">
        <v>11</v>
      </c>
    </row>
    <row r="15" spans="1:17" ht="15">
      <c r="A15" s="103" t="s">
        <v>9</v>
      </c>
      <c r="B15">
        <v>4030</v>
      </c>
      <c r="O15" s="17">
        <f t="shared" si="0"/>
        <v>0</v>
      </c>
      <c r="P15" s="5"/>
      <c r="Q15">
        <v>12</v>
      </c>
    </row>
    <row r="16" spans="1:17" ht="15">
      <c r="A16" s="103" t="s">
        <v>10</v>
      </c>
      <c r="B16">
        <v>4031</v>
      </c>
      <c r="C16">
        <v>667</v>
      </c>
      <c r="D16">
        <f>C16</f>
        <v>667</v>
      </c>
      <c r="E16">
        <f aca="true" t="shared" si="1" ref="E16:N16">D16</f>
        <v>667</v>
      </c>
      <c r="F16">
        <f t="shared" si="1"/>
        <v>667</v>
      </c>
      <c r="G16">
        <f t="shared" si="1"/>
        <v>667</v>
      </c>
      <c r="H16">
        <f t="shared" si="1"/>
        <v>667</v>
      </c>
      <c r="I16">
        <f t="shared" si="1"/>
        <v>667</v>
      </c>
      <c r="J16">
        <f t="shared" si="1"/>
        <v>667</v>
      </c>
      <c r="K16">
        <f t="shared" si="1"/>
        <v>667</v>
      </c>
      <c r="L16">
        <f t="shared" si="1"/>
        <v>667</v>
      </c>
      <c r="M16">
        <f t="shared" si="1"/>
        <v>667</v>
      </c>
      <c r="N16">
        <f t="shared" si="1"/>
        <v>667</v>
      </c>
      <c r="O16" s="17">
        <f t="shared" si="0"/>
        <v>8004</v>
      </c>
      <c r="P16" s="5">
        <v>8000</v>
      </c>
      <c r="Q16">
        <v>13</v>
      </c>
    </row>
    <row r="17" spans="1:17" ht="15">
      <c r="A17" s="103" t="s">
        <v>11</v>
      </c>
      <c r="B17">
        <v>4040</v>
      </c>
      <c r="O17" s="17">
        <f t="shared" si="0"/>
        <v>0</v>
      </c>
      <c r="P17" s="5"/>
      <c r="Q17">
        <v>14</v>
      </c>
    </row>
    <row r="18" spans="1:17" ht="15">
      <c r="A18" s="103" t="s">
        <v>12</v>
      </c>
      <c r="B18">
        <v>4041</v>
      </c>
      <c r="O18" s="17">
        <f t="shared" si="0"/>
        <v>0</v>
      </c>
      <c r="P18" s="5"/>
      <c r="Q18">
        <v>15</v>
      </c>
    </row>
    <row r="19" spans="1:17" ht="15">
      <c r="A19" s="103" t="s">
        <v>13</v>
      </c>
      <c r="B19">
        <v>4042</v>
      </c>
      <c r="O19" s="17">
        <f t="shared" si="0"/>
        <v>0</v>
      </c>
      <c r="P19" s="5"/>
      <c r="Q19">
        <v>16</v>
      </c>
    </row>
    <row r="20" spans="1:17" ht="15">
      <c r="A20" s="103" t="s">
        <v>14</v>
      </c>
      <c r="B20">
        <v>4044</v>
      </c>
      <c r="O20" s="17">
        <f t="shared" si="0"/>
        <v>0</v>
      </c>
      <c r="P20" s="5"/>
      <c r="Q20">
        <v>17</v>
      </c>
    </row>
    <row r="21" spans="1:17" ht="15">
      <c r="A21" s="103" t="s">
        <v>156</v>
      </c>
      <c r="B21">
        <v>4046</v>
      </c>
      <c r="O21" s="17"/>
      <c r="P21" s="5"/>
      <c r="Q21">
        <v>18</v>
      </c>
    </row>
    <row r="22" spans="1:17" ht="15">
      <c r="A22" s="103" t="s">
        <v>15</v>
      </c>
      <c r="B22">
        <v>4047</v>
      </c>
      <c r="O22" s="17">
        <f t="shared" si="0"/>
        <v>0</v>
      </c>
      <c r="P22" s="5"/>
      <c r="Q22">
        <v>19</v>
      </c>
    </row>
    <row r="23" spans="1:17" ht="15">
      <c r="A23" s="103" t="s">
        <v>16</v>
      </c>
      <c r="B23">
        <v>4880</v>
      </c>
      <c r="O23" s="17">
        <f t="shared" si="0"/>
        <v>0</v>
      </c>
      <c r="P23" s="5"/>
      <c r="Q23">
        <v>20</v>
      </c>
    </row>
    <row r="24" spans="1:17" ht="15">
      <c r="A24" s="103" t="s">
        <v>123</v>
      </c>
      <c r="B24">
        <v>4901</v>
      </c>
      <c r="O24" s="17">
        <f t="shared" si="0"/>
        <v>0</v>
      </c>
      <c r="P24" s="5"/>
      <c r="Q24">
        <v>21</v>
      </c>
    </row>
    <row r="25" spans="1:17" ht="15">
      <c r="A25" s="103" t="s">
        <v>125</v>
      </c>
      <c r="B25">
        <v>4910</v>
      </c>
      <c r="O25" s="17">
        <f t="shared" si="0"/>
        <v>0</v>
      </c>
      <c r="P25" s="5"/>
      <c r="Q25">
        <v>22</v>
      </c>
    </row>
    <row r="26" spans="1:17" ht="15">
      <c r="A26" s="103" t="s">
        <v>17</v>
      </c>
      <c r="B26">
        <v>4920</v>
      </c>
      <c r="O26" s="17">
        <f t="shared" si="0"/>
        <v>0</v>
      </c>
      <c r="P26" s="5"/>
      <c r="Q26">
        <v>23</v>
      </c>
    </row>
    <row r="27" spans="1:17" ht="15">
      <c r="A27" s="103" t="s">
        <v>18</v>
      </c>
      <c r="B27">
        <v>4921</v>
      </c>
      <c r="O27" s="17">
        <f t="shared" si="0"/>
        <v>0</v>
      </c>
      <c r="P27" s="5"/>
      <c r="Q27">
        <v>24</v>
      </c>
    </row>
    <row r="28" spans="1:17" ht="15">
      <c r="A28" s="103" t="s">
        <v>19</v>
      </c>
      <c r="B28">
        <v>4930</v>
      </c>
      <c r="O28" s="17">
        <f t="shared" si="0"/>
        <v>0</v>
      </c>
      <c r="P28" s="5"/>
      <c r="Q28">
        <v>25</v>
      </c>
    </row>
    <row r="29" spans="1:17" ht="15">
      <c r="A29" s="104" t="s">
        <v>20</v>
      </c>
      <c r="B29">
        <v>4990</v>
      </c>
      <c r="O29" s="17">
        <f t="shared" si="0"/>
        <v>0</v>
      </c>
      <c r="P29" s="5"/>
      <c r="Q29">
        <v>26</v>
      </c>
    </row>
    <row r="30" spans="1:17" ht="15">
      <c r="A30" s="103" t="s">
        <v>21</v>
      </c>
      <c r="B30">
        <v>4992</v>
      </c>
      <c r="O30" s="17">
        <f t="shared" si="0"/>
        <v>0</v>
      </c>
      <c r="P30" s="5"/>
      <c r="Q30">
        <v>27</v>
      </c>
    </row>
    <row r="31" spans="1:17" ht="15.75" thickBot="1">
      <c r="A31" s="128" t="s">
        <v>22</v>
      </c>
      <c r="B31" s="116"/>
      <c r="C31" s="116">
        <f>SUM(C4:C30)</f>
        <v>667</v>
      </c>
      <c r="D31" s="116">
        <f aca="true" t="shared" si="2" ref="D31:N31">SUM(D4:D30)</f>
        <v>667</v>
      </c>
      <c r="E31" s="116">
        <f t="shared" si="2"/>
        <v>667</v>
      </c>
      <c r="F31" s="116">
        <f t="shared" si="2"/>
        <v>667</v>
      </c>
      <c r="G31" s="116">
        <f t="shared" si="2"/>
        <v>667</v>
      </c>
      <c r="H31" s="116">
        <f t="shared" si="2"/>
        <v>667</v>
      </c>
      <c r="I31" s="116">
        <f t="shared" si="2"/>
        <v>667</v>
      </c>
      <c r="J31" s="116">
        <f t="shared" si="2"/>
        <v>667</v>
      </c>
      <c r="K31" s="116">
        <f t="shared" si="2"/>
        <v>667</v>
      </c>
      <c r="L31" s="116">
        <f t="shared" si="2"/>
        <v>667</v>
      </c>
      <c r="M31" s="116">
        <f t="shared" si="2"/>
        <v>667</v>
      </c>
      <c r="N31" s="116">
        <f t="shared" si="2"/>
        <v>667</v>
      </c>
      <c r="O31" s="118">
        <f t="shared" si="0"/>
        <v>8004</v>
      </c>
      <c r="P31" s="120">
        <f>SUBTOTAL(109,P3:P30)</f>
        <v>8000</v>
      </c>
      <c r="Q31" s="121">
        <v>28</v>
      </c>
    </row>
    <row r="32" spans="1:16" ht="15">
      <c r="A32" s="103" t="s">
        <v>23</v>
      </c>
      <c r="O32" s="17">
        <f t="shared" si="0"/>
        <v>0</v>
      </c>
      <c r="P32" s="5"/>
    </row>
    <row r="33" spans="1:17" ht="15">
      <c r="A33" s="103" t="s">
        <v>24</v>
      </c>
      <c r="O33" s="17">
        <f t="shared" si="0"/>
        <v>0</v>
      </c>
      <c r="P33" s="5"/>
      <c r="Q33">
        <v>29</v>
      </c>
    </row>
    <row r="34" spans="1:17" ht="15">
      <c r="A34" s="103" t="s">
        <v>25</v>
      </c>
      <c r="B34">
        <v>5010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7">
        <f t="shared" si="0"/>
        <v>0</v>
      </c>
      <c r="P34" s="5"/>
      <c r="Q34">
        <v>30</v>
      </c>
    </row>
    <row r="35" spans="1:17" ht="15">
      <c r="A35" s="103" t="s">
        <v>26</v>
      </c>
      <c r="B35">
        <v>4970</v>
      </c>
      <c r="O35" s="17">
        <f t="shared" si="0"/>
        <v>0</v>
      </c>
      <c r="P35" s="5"/>
      <c r="Q35">
        <v>31</v>
      </c>
    </row>
    <row r="36" spans="1:17" ht="15.75" thickBot="1">
      <c r="A36" s="128" t="s">
        <v>27</v>
      </c>
      <c r="B36" s="184"/>
      <c r="C36" s="185">
        <f>SUM(C34:C35)</f>
        <v>0</v>
      </c>
      <c r="D36" s="185">
        <f aca="true" t="shared" si="3" ref="D36:N36">SUM(D34:D35)</f>
        <v>0</v>
      </c>
      <c r="E36" s="185">
        <f t="shared" si="3"/>
        <v>0</v>
      </c>
      <c r="F36" s="185">
        <f t="shared" si="3"/>
        <v>0</v>
      </c>
      <c r="G36" s="185">
        <f t="shared" si="3"/>
        <v>0</v>
      </c>
      <c r="H36" s="185">
        <f t="shared" si="3"/>
        <v>0</v>
      </c>
      <c r="I36" s="185">
        <f t="shared" si="3"/>
        <v>0</v>
      </c>
      <c r="J36" s="185">
        <f t="shared" si="3"/>
        <v>0</v>
      </c>
      <c r="K36" s="185">
        <f t="shared" si="3"/>
        <v>0</v>
      </c>
      <c r="L36" s="185">
        <f t="shared" si="3"/>
        <v>0</v>
      </c>
      <c r="M36" s="185">
        <f t="shared" si="3"/>
        <v>0</v>
      </c>
      <c r="N36" s="185">
        <f t="shared" si="3"/>
        <v>0</v>
      </c>
      <c r="O36" s="186">
        <f t="shared" si="0"/>
        <v>0</v>
      </c>
      <c r="P36" s="186">
        <f>P34</f>
        <v>0</v>
      </c>
      <c r="Q36" s="121"/>
    </row>
    <row r="37" spans="1:16" ht="15">
      <c r="A37" s="106" t="s">
        <v>23</v>
      </c>
      <c r="O37" s="17">
        <f t="shared" si="0"/>
        <v>0</v>
      </c>
      <c r="P37" s="5"/>
    </row>
    <row r="38" spans="1:16" ht="15">
      <c r="A38" s="103"/>
      <c r="O38" s="17">
        <f t="shared" si="0"/>
        <v>0</v>
      </c>
      <c r="P38" s="5"/>
    </row>
    <row r="39" spans="1:16" ht="15">
      <c r="A39" s="103" t="s">
        <v>28</v>
      </c>
      <c r="O39" s="17">
        <f t="shared" si="0"/>
        <v>0</v>
      </c>
      <c r="P39" s="5"/>
    </row>
    <row r="40" spans="1:16" ht="15">
      <c r="A40" s="103"/>
      <c r="O40" s="17">
        <f t="shared" si="0"/>
        <v>0</v>
      </c>
      <c r="P40" s="5"/>
    </row>
    <row r="41" spans="1:16" ht="15">
      <c r="A41" s="107" t="s">
        <v>29</v>
      </c>
      <c r="O41" s="17">
        <f t="shared" si="0"/>
        <v>0</v>
      </c>
      <c r="P41" s="5"/>
    </row>
    <row r="42" spans="1:17" ht="15">
      <c r="A42" s="103" t="s">
        <v>25</v>
      </c>
      <c r="B42">
        <v>5010</v>
      </c>
      <c r="C42" s="5">
        <f>C16*0.35</f>
        <v>233.45</v>
      </c>
      <c r="D42" s="5">
        <f aca="true" t="shared" si="4" ref="D42:N42">D16*0.35</f>
        <v>233.45</v>
      </c>
      <c r="E42" s="5">
        <f t="shared" si="4"/>
        <v>233.45</v>
      </c>
      <c r="F42" s="5">
        <f t="shared" si="4"/>
        <v>233.45</v>
      </c>
      <c r="G42" s="5">
        <f t="shared" si="4"/>
        <v>233.45</v>
      </c>
      <c r="H42" s="5">
        <f t="shared" si="4"/>
        <v>233.45</v>
      </c>
      <c r="I42" s="5">
        <f t="shared" si="4"/>
        <v>233.45</v>
      </c>
      <c r="J42" s="5">
        <f t="shared" si="4"/>
        <v>233.45</v>
      </c>
      <c r="K42" s="5">
        <f t="shared" si="4"/>
        <v>233.45</v>
      </c>
      <c r="L42" s="5">
        <f t="shared" si="4"/>
        <v>233.45</v>
      </c>
      <c r="M42" s="5">
        <f t="shared" si="4"/>
        <v>233.45</v>
      </c>
      <c r="N42" s="5">
        <f t="shared" si="4"/>
        <v>233.45</v>
      </c>
      <c r="O42" s="17">
        <f aca="true" t="shared" si="5" ref="O42">SUM(C42:N42)</f>
        <v>2801.3999999999996</v>
      </c>
      <c r="P42" s="5">
        <v>2800</v>
      </c>
      <c r="Q42">
        <v>32</v>
      </c>
    </row>
    <row r="43" spans="1:17" ht="15">
      <c r="A43" s="103" t="s">
        <v>30</v>
      </c>
      <c r="B43">
        <v>6000</v>
      </c>
      <c r="O43" s="17">
        <f t="shared" si="0"/>
        <v>0</v>
      </c>
      <c r="P43" s="5"/>
      <c r="Q43">
        <f>Q42+1</f>
        <v>33</v>
      </c>
    </row>
    <row r="44" spans="1:17" ht="15">
      <c r="A44" s="103" t="s">
        <v>31</v>
      </c>
      <c r="B44">
        <v>6005</v>
      </c>
      <c r="O44" s="17">
        <f t="shared" si="0"/>
        <v>0</v>
      </c>
      <c r="P44" s="5"/>
      <c r="Q44">
        <f>Q43+1</f>
        <v>34</v>
      </c>
    </row>
    <row r="45" spans="1:17" ht="15">
      <c r="A45" s="103" t="s">
        <v>32</v>
      </c>
      <c r="B45">
        <v>6010</v>
      </c>
      <c r="L45">
        <v>1320</v>
      </c>
      <c r="O45" s="17">
        <f t="shared" si="0"/>
        <v>1320</v>
      </c>
      <c r="P45" s="5">
        <v>1211.1</v>
      </c>
      <c r="Q45">
        <f aca="true" t="shared" si="6" ref="Q45:Q108">Q44+1</f>
        <v>35</v>
      </c>
    </row>
    <row r="46" spans="1:17" ht="15">
      <c r="A46" s="103" t="s">
        <v>154</v>
      </c>
      <c r="O46" s="17">
        <f t="shared" si="0"/>
        <v>0</v>
      </c>
      <c r="P46" s="5"/>
      <c r="Q46">
        <f t="shared" si="6"/>
        <v>36</v>
      </c>
    </row>
    <row r="47" spans="1:17" ht="15">
      <c r="A47" s="103" t="s">
        <v>33</v>
      </c>
      <c r="B47">
        <v>6110</v>
      </c>
      <c r="O47" s="17">
        <f t="shared" si="0"/>
        <v>0</v>
      </c>
      <c r="P47" s="5"/>
      <c r="Q47">
        <f t="shared" si="6"/>
        <v>37</v>
      </c>
    </row>
    <row r="48" spans="1:17" ht="15">
      <c r="A48" s="103" t="s">
        <v>34</v>
      </c>
      <c r="B48">
        <v>6120</v>
      </c>
      <c r="O48" s="17">
        <f t="shared" si="0"/>
        <v>0</v>
      </c>
      <c r="P48" s="5"/>
      <c r="Q48">
        <f t="shared" si="6"/>
        <v>38</v>
      </c>
    </row>
    <row r="49" spans="1:17" ht="15">
      <c r="A49" s="103" t="s">
        <v>35</v>
      </c>
      <c r="B49">
        <v>6130</v>
      </c>
      <c r="O49" s="17">
        <f t="shared" si="0"/>
        <v>0</v>
      </c>
      <c r="P49" s="5"/>
      <c r="Q49">
        <f t="shared" si="6"/>
        <v>39</v>
      </c>
    </row>
    <row r="50" spans="1:17" ht="15">
      <c r="A50" s="103" t="s">
        <v>36</v>
      </c>
      <c r="B50">
        <v>6140</v>
      </c>
      <c r="O50" s="17">
        <f t="shared" si="0"/>
        <v>0</v>
      </c>
      <c r="P50" s="5"/>
      <c r="Q50">
        <f t="shared" si="6"/>
        <v>40</v>
      </c>
    </row>
    <row r="51" spans="1:17" ht="15">
      <c r="A51" s="103" t="s">
        <v>37</v>
      </c>
      <c r="B51">
        <v>6150</v>
      </c>
      <c r="O51" s="17">
        <f t="shared" si="0"/>
        <v>0</v>
      </c>
      <c r="P51" s="5"/>
      <c r="Q51">
        <f t="shared" si="6"/>
        <v>41</v>
      </c>
    </row>
    <row r="52" spans="1:17" ht="15">
      <c r="A52" s="103" t="s">
        <v>38</v>
      </c>
      <c r="B52">
        <v>6155</v>
      </c>
      <c r="O52" s="17">
        <f t="shared" si="0"/>
        <v>0</v>
      </c>
      <c r="P52" s="5"/>
      <c r="Q52">
        <f t="shared" si="6"/>
        <v>42</v>
      </c>
    </row>
    <row r="53" spans="1:17" ht="15">
      <c r="A53" s="103" t="s">
        <v>94</v>
      </c>
      <c r="B53">
        <v>6170</v>
      </c>
      <c r="O53" s="17">
        <f t="shared" si="0"/>
        <v>0</v>
      </c>
      <c r="P53" s="5"/>
      <c r="Q53">
        <f t="shared" si="6"/>
        <v>43</v>
      </c>
    </row>
    <row r="54" spans="1:17" ht="15">
      <c r="A54" s="103" t="s">
        <v>95</v>
      </c>
      <c r="B54">
        <v>6172</v>
      </c>
      <c r="O54" s="17">
        <f t="shared" si="0"/>
        <v>0</v>
      </c>
      <c r="P54" s="5"/>
      <c r="Q54">
        <f t="shared" si="6"/>
        <v>44</v>
      </c>
    </row>
    <row r="55" spans="1:17" ht="15">
      <c r="A55" s="103" t="s">
        <v>96</v>
      </c>
      <c r="B55">
        <v>6180.01</v>
      </c>
      <c r="O55" s="17">
        <f t="shared" si="0"/>
        <v>0</v>
      </c>
      <c r="P55" s="5"/>
      <c r="Q55">
        <f t="shared" si="6"/>
        <v>45</v>
      </c>
    </row>
    <row r="56" spans="1:17" ht="15">
      <c r="A56" s="103" t="s">
        <v>97</v>
      </c>
      <c r="B56">
        <v>6182.01</v>
      </c>
      <c r="O56" s="17">
        <f t="shared" si="0"/>
        <v>0</v>
      </c>
      <c r="P56" s="5"/>
      <c r="Q56">
        <f t="shared" si="6"/>
        <v>46</v>
      </c>
    </row>
    <row r="57" spans="1:17" ht="15">
      <c r="A57" s="103" t="s">
        <v>98</v>
      </c>
      <c r="B57">
        <v>6200</v>
      </c>
      <c r="O57" s="17">
        <f t="shared" si="0"/>
        <v>0</v>
      </c>
      <c r="P57" s="5"/>
      <c r="Q57">
        <f t="shared" si="6"/>
        <v>47</v>
      </c>
    </row>
    <row r="58" spans="1:17" ht="15">
      <c r="A58" s="103" t="s">
        <v>39</v>
      </c>
      <c r="B58">
        <v>6210</v>
      </c>
      <c r="C58">
        <v>20</v>
      </c>
      <c r="D58">
        <f aca="true" t="shared" si="7" ref="D58:N67">C58</f>
        <v>20</v>
      </c>
      <c r="E58">
        <f t="shared" si="7"/>
        <v>20</v>
      </c>
      <c r="F58">
        <f t="shared" si="7"/>
        <v>20</v>
      </c>
      <c r="G58">
        <f t="shared" si="7"/>
        <v>20</v>
      </c>
      <c r="H58">
        <f t="shared" si="7"/>
        <v>20</v>
      </c>
      <c r="I58">
        <f t="shared" si="7"/>
        <v>20</v>
      </c>
      <c r="J58">
        <f t="shared" si="7"/>
        <v>20</v>
      </c>
      <c r="K58">
        <f t="shared" si="7"/>
        <v>20</v>
      </c>
      <c r="L58">
        <f t="shared" si="7"/>
        <v>20</v>
      </c>
      <c r="M58">
        <f t="shared" si="7"/>
        <v>20</v>
      </c>
      <c r="N58">
        <f t="shared" si="7"/>
        <v>20</v>
      </c>
      <c r="O58" s="17">
        <f t="shared" si="0"/>
        <v>240</v>
      </c>
      <c r="P58" s="5">
        <v>0</v>
      </c>
      <c r="Q58">
        <f t="shared" si="6"/>
        <v>48</v>
      </c>
    </row>
    <row r="59" spans="1:17" ht="15">
      <c r="A59" s="103" t="s">
        <v>40</v>
      </c>
      <c r="B59">
        <v>6210</v>
      </c>
      <c r="O59" s="17">
        <f t="shared" si="0"/>
        <v>0</v>
      </c>
      <c r="P59" s="5"/>
      <c r="Q59">
        <f t="shared" si="6"/>
        <v>49</v>
      </c>
    </row>
    <row r="60" spans="1:17" ht="15">
      <c r="A60" s="103" t="s">
        <v>41</v>
      </c>
      <c r="B60">
        <v>6221</v>
      </c>
      <c r="O60" s="17">
        <f t="shared" si="0"/>
        <v>0</v>
      </c>
      <c r="P60" s="5"/>
      <c r="Q60">
        <f t="shared" si="6"/>
        <v>50</v>
      </c>
    </row>
    <row r="61" spans="1:17" ht="15">
      <c r="A61" s="103" t="s">
        <v>42</v>
      </c>
      <c r="B61">
        <v>6222</v>
      </c>
      <c r="O61" s="17">
        <f t="shared" si="0"/>
        <v>0</v>
      </c>
      <c r="P61" s="5"/>
      <c r="Q61">
        <f t="shared" si="6"/>
        <v>51</v>
      </c>
    </row>
    <row r="62" spans="1:17" ht="15">
      <c r="A62" s="103" t="s">
        <v>43</v>
      </c>
      <c r="B62">
        <v>6223</v>
      </c>
      <c r="O62" s="17">
        <f t="shared" si="0"/>
        <v>0</v>
      </c>
      <c r="P62" s="5"/>
      <c r="Q62">
        <f t="shared" si="6"/>
        <v>52</v>
      </c>
    </row>
    <row r="63" spans="1:17" ht="15">
      <c r="A63" s="103" t="s">
        <v>44</v>
      </c>
      <c r="B63">
        <v>6224</v>
      </c>
      <c r="O63" s="17">
        <f t="shared" si="0"/>
        <v>0</v>
      </c>
      <c r="P63" s="5"/>
      <c r="Q63">
        <f t="shared" si="6"/>
        <v>53</v>
      </c>
    </row>
    <row r="64" spans="1:17" ht="15">
      <c r="A64" s="103" t="s">
        <v>45</v>
      </c>
      <c r="B64">
        <v>6230</v>
      </c>
      <c r="O64" s="17">
        <f t="shared" si="0"/>
        <v>0</v>
      </c>
      <c r="P64" s="5"/>
      <c r="Q64">
        <f t="shared" si="6"/>
        <v>54</v>
      </c>
    </row>
    <row r="65" spans="1:17" ht="15">
      <c r="A65" s="103" t="s">
        <v>46</v>
      </c>
      <c r="B65">
        <v>6240</v>
      </c>
      <c r="O65" s="17">
        <f t="shared" si="0"/>
        <v>0</v>
      </c>
      <c r="P65" s="5"/>
      <c r="Q65">
        <f t="shared" si="6"/>
        <v>55</v>
      </c>
    </row>
    <row r="66" spans="1:17" ht="15">
      <c r="A66" s="103" t="s">
        <v>47</v>
      </c>
      <c r="B66">
        <v>6250</v>
      </c>
      <c r="O66" s="17">
        <f t="shared" si="0"/>
        <v>0</v>
      </c>
      <c r="P66" s="5"/>
      <c r="Q66">
        <f t="shared" si="6"/>
        <v>56</v>
      </c>
    </row>
    <row r="67" spans="1:17" ht="15">
      <c r="A67" s="103" t="s">
        <v>48</v>
      </c>
      <c r="B67">
        <v>6260</v>
      </c>
      <c r="C67">
        <v>83</v>
      </c>
      <c r="D67">
        <f t="shared" si="7"/>
        <v>83</v>
      </c>
      <c r="E67">
        <f aca="true" t="shared" si="8" ref="E67:N67">D67</f>
        <v>83</v>
      </c>
      <c r="F67">
        <f t="shared" si="8"/>
        <v>83</v>
      </c>
      <c r="G67">
        <f t="shared" si="8"/>
        <v>83</v>
      </c>
      <c r="H67">
        <f t="shared" si="8"/>
        <v>83</v>
      </c>
      <c r="I67">
        <f t="shared" si="8"/>
        <v>83</v>
      </c>
      <c r="J67">
        <f t="shared" si="8"/>
        <v>83</v>
      </c>
      <c r="K67">
        <f t="shared" si="8"/>
        <v>83</v>
      </c>
      <c r="L67">
        <f t="shared" si="8"/>
        <v>83</v>
      </c>
      <c r="M67">
        <f t="shared" si="8"/>
        <v>83</v>
      </c>
      <c r="N67">
        <f t="shared" si="8"/>
        <v>83</v>
      </c>
      <c r="O67" s="17">
        <f t="shared" si="0"/>
        <v>996</v>
      </c>
      <c r="P67" s="5">
        <v>700</v>
      </c>
      <c r="Q67">
        <f t="shared" si="6"/>
        <v>57</v>
      </c>
    </row>
    <row r="68" spans="1:17" ht="15">
      <c r="A68" s="103" t="s">
        <v>49</v>
      </c>
      <c r="B68">
        <v>6300</v>
      </c>
      <c r="O68" s="17">
        <f aca="true" t="shared" si="9" ref="O68:O119">SUM(C68:N68)</f>
        <v>0</v>
      </c>
      <c r="P68" s="5"/>
      <c r="Q68">
        <f t="shared" si="6"/>
        <v>58</v>
      </c>
    </row>
    <row r="69" spans="1:17" ht="15">
      <c r="A69" s="103" t="s">
        <v>50</v>
      </c>
      <c r="B69">
        <v>6301</v>
      </c>
      <c r="O69" s="17">
        <f t="shared" si="9"/>
        <v>0</v>
      </c>
      <c r="P69" s="5"/>
      <c r="Q69">
        <f t="shared" si="6"/>
        <v>59</v>
      </c>
    </row>
    <row r="70" spans="1:17" ht="15">
      <c r="A70" s="103" t="s">
        <v>51</v>
      </c>
      <c r="B70">
        <v>6302</v>
      </c>
      <c r="O70" s="17">
        <f t="shared" si="9"/>
        <v>0</v>
      </c>
      <c r="P70" s="5"/>
      <c r="Q70">
        <f t="shared" si="6"/>
        <v>60</v>
      </c>
    </row>
    <row r="71" spans="1:17" ht="15">
      <c r="A71" s="103" t="s">
        <v>52</v>
      </c>
      <c r="B71">
        <v>6304</v>
      </c>
      <c r="O71" s="17">
        <f t="shared" si="9"/>
        <v>0</v>
      </c>
      <c r="P71" s="5"/>
      <c r="Q71">
        <f t="shared" si="6"/>
        <v>61</v>
      </c>
    </row>
    <row r="72" spans="1:17" ht="15">
      <c r="A72" s="103" t="s">
        <v>53</v>
      </c>
      <c r="B72">
        <v>6310</v>
      </c>
      <c r="O72" s="17">
        <f t="shared" si="9"/>
        <v>0</v>
      </c>
      <c r="P72" s="5"/>
      <c r="Q72">
        <f t="shared" si="6"/>
        <v>62</v>
      </c>
    </row>
    <row r="73" spans="1:17" ht="15">
      <c r="A73" s="103" t="s">
        <v>54</v>
      </c>
      <c r="B73">
        <v>6330</v>
      </c>
      <c r="O73" s="17">
        <f t="shared" si="9"/>
        <v>0</v>
      </c>
      <c r="P73" s="5"/>
      <c r="Q73">
        <f t="shared" si="6"/>
        <v>63</v>
      </c>
    </row>
    <row r="74" spans="1:17" ht="15">
      <c r="A74" s="103" t="s">
        <v>55</v>
      </c>
      <c r="B74">
        <v>6331</v>
      </c>
      <c r="O74" s="17">
        <f t="shared" si="9"/>
        <v>0</v>
      </c>
      <c r="P74" s="5"/>
      <c r="Q74">
        <f t="shared" si="6"/>
        <v>64</v>
      </c>
    </row>
    <row r="75" spans="1:17" ht="15">
      <c r="A75" s="103" t="s">
        <v>56</v>
      </c>
      <c r="B75">
        <v>6340</v>
      </c>
      <c r="C75">
        <v>5</v>
      </c>
      <c r="D75">
        <f>C75</f>
        <v>5</v>
      </c>
      <c r="E75">
        <f aca="true" t="shared" si="10" ref="E75:N75">D75</f>
        <v>5</v>
      </c>
      <c r="F75">
        <f t="shared" si="10"/>
        <v>5</v>
      </c>
      <c r="G75">
        <f t="shared" si="10"/>
        <v>5</v>
      </c>
      <c r="H75">
        <f t="shared" si="10"/>
        <v>5</v>
      </c>
      <c r="I75">
        <f t="shared" si="10"/>
        <v>5</v>
      </c>
      <c r="J75">
        <f t="shared" si="10"/>
        <v>5</v>
      </c>
      <c r="K75">
        <f t="shared" si="10"/>
        <v>5</v>
      </c>
      <c r="L75">
        <f t="shared" si="10"/>
        <v>5</v>
      </c>
      <c r="M75">
        <f t="shared" si="10"/>
        <v>5</v>
      </c>
      <c r="N75">
        <f t="shared" si="10"/>
        <v>5</v>
      </c>
      <c r="O75" s="17">
        <f t="shared" si="9"/>
        <v>60</v>
      </c>
      <c r="P75" s="5">
        <v>50</v>
      </c>
      <c r="Q75">
        <f t="shared" si="6"/>
        <v>65</v>
      </c>
    </row>
    <row r="76" spans="1:17" ht="15">
      <c r="A76" s="103" t="s">
        <v>57</v>
      </c>
      <c r="B76">
        <v>6400</v>
      </c>
      <c r="O76" s="17">
        <f t="shared" si="9"/>
        <v>0</v>
      </c>
      <c r="P76" s="5"/>
      <c r="Q76">
        <f t="shared" si="6"/>
        <v>66</v>
      </c>
    </row>
    <row r="77" spans="1:17" ht="15">
      <c r="A77" s="103" t="s">
        <v>58</v>
      </c>
      <c r="B77">
        <v>6401</v>
      </c>
      <c r="O77" s="17">
        <f t="shared" si="9"/>
        <v>0</v>
      </c>
      <c r="P77" s="5"/>
      <c r="Q77">
        <f t="shared" si="6"/>
        <v>67</v>
      </c>
    </row>
    <row r="78" spans="1:17" ht="15">
      <c r="A78" s="103" t="s">
        <v>99</v>
      </c>
      <c r="B78">
        <v>6402</v>
      </c>
      <c r="O78" s="17">
        <f t="shared" si="9"/>
        <v>0</v>
      </c>
      <c r="P78" s="5"/>
      <c r="Q78">
        <f t="shared" si="6"/>
        <v>68</v>
      </c>
    </row>
    <row r="79" spans="1:17" ht="15">
      <c r="A79" s="103" t="s">
        <v>59</v>
      </c>
      <c r="B79">
        <v>6403</v>
      </c>
      <c r="O79" s="17">
        <f t="shared" si="9"/>
        <v>0</v>
      </c>
      <c r="P79" s="5"/>
      <c r="Q79">
        <f t="shared" si="6"/>
        <v>69</v>
      </c>
    </row>
    <row r="80" spans="1:17" ht="15">
      <c r="A80" s="103" t="s">
        <v>60</v>
      </c>
      <c r="B80">
        <v>6404</v>
      </c>
      <c r="O80" s="17">
        <f t="shared" si="9"/>
        <v>0</v>
      </c>
      <c r="P80" s="5"/>
      <c r="Q80">
        <f t="shared" si="6"/>
        <v>70</v>
      </c>
    </row>
    <row r="81" spans="1:17" ht="15">
      <c r="A81" s="103" t="s">
        <v>100</v>
      </c>
      <c r="B81">
        <v>6405</v>
      </c>
      <c r="O81" s="17">
        <f t="shared" si="9"/>
        <v>0</v>
      </c>
      <c r="P81" s="5"/>
      <c r="Q81">
        <f t="shared" si="6"/>
        <v>71</v>
      </c>
    </row>
    <row r="82" spans="1:17" ht="15">
      <c r="A82" s="103" t="s">
        <v>61</v>
      </c>
      <c r="B82">
        <v>6410</v>
      </c>
      <c r="O82" s="17">
        <f t="shared" si="9"/>
        <v>0</v>
      </c>
      <c r="P82" s="5"/>
      <c r="Q82">
        <f t="shared" si="6"/>
        <v>72</v>
      </c>
    </row>
    <row r="83" spans="1:17" ht="15">
      <c r="A83" s="103" t="s">
        <v>62</v>
      </c>
      <c r="B83">
        <v>6430</v>
      </c>
      <c r="O83" s="17">
        <f t="shared" si="9"/>
        <v>0</v>
      </c>
      <c r="P83" s="5"/>
      <c r="Q83">
        <f t="shared" si="6"/>
        <v>73</v>
      </c>
    </row>
    <row r="84" spans="1:17" ht="15">
      <c r="A84" s="103" t="s">
        <v>63</v>
      </c>
      <c r="B84">
        <v>6440</v>
      </c>
      <c r="O84" s="17">
        <f t="shared" si="9"/>
        <v>0</v>
      </c>
      <c r="P84" s="5"/>
      <c r="Q84">
        <f t="shared" si="6"/>
        <v>74</v>
      </c>
    </row>
    <row r="85" spans="1:17" ht="15">
      <c r="A85" s="103" t="s">
        <v>64</v>
      </c>
      <c r="B85">
        <v>6450</v>
      </c>
      <c r="O85" s="17">
        <f t="shared" si="9"/>
        <v>0</v>
      </c>
      <c r="P85" s="5"/>
      <c r="Q85">
        <f t="shared" si="6"/>
        <v>75</v>
      </c>
    </row>
    <row r="86" spans="1:17" ht="15">
      <c r="A86" s="103" t="s">
        <v>126</v>
      </c>
      <c r="B86">
        <v>6501</v>
      </c>
      <c r="O86" s="17">
        <f t="shared" si="9"/>
        <v>0</v>
      </c>
      <c r="P86" s="5"/>
      <c r="Q86">
        <f t="shared" si="6"/>
        <v>76</v>
      </c>
    </row>
    <row r="87" spans="1:17" ht="15">
      <c r="A87" s="103" t="s">
        <v>65</v>
      </c>
      <c r="B87">
        <v>6600</v>
      </c>
      <c r="O87" s="17">
        <f t="shared" si="9"/>
        <v>0</v>
      </c>
      <c r="P87" s="5"/>
      <c r="Q87">
        <f t="shared" si="6"/>
        <v>77</v>
      </c>
    </row>
    <row r="88" spans="1:17" ht="15">
      <c r="A88" s="103" t="s">
        <v>66</v>
      </c>
      <c r="B88">
        <v>6610</v>
      </c>
      <c r="O88" s="17">
        <f t="shared" si="9"/>
        <v>0</v>
      </c>
      <c r="P88" s="5"/>
      <c r="Q88">
        <f t="shared" si="6"/>
        <v>78</v>
      </c>
    </row>
    <row r="89" spans="1:17" ht="15">
      <c r="A89" s="103" t="s">
        <v>67</v>
      </c>
      <c r="B89">
        <v>6700</v>
      </c>
      <c r="O89" s="17">
        <f t="shared" si="9"/>
        <v>0</v>
      </c>
      <c r="P89" s="5"/>
      <c r="Q89">
        <f t="shared" si="6"/>
        <v>79</v>
      </c>
    </row>
    <row r="90" spans="1:17" ht="15">
      <c r="A90" s="103" t="s">
        <v>68</v>
      </c>
      <c r="B90">
        <v>6710</v>
      </c>
      <c r="O90" s="17">
        <f t="shared" si="9"/>
        <v>0</v>
      </c>
      <c r="P90" s="5"/>
      <c r="Q90">
        <f t="shared" si="6"/>
        <v>80</v>
      </c>
    </row>
    <row r="91" spans="1:17" ht="15">
      <c r="A91" s="103" t="s">
        <v>124</v>
      </c>
      <c r="B91">
        <v>6720</v>
      </c>
      <c r="O91" s="17">
        <f t="shared" si="9"/>
        <v>0</v>
      </c>
      <c r="P91" s="5"/>
      <c r="Q91">
        <f t="shared" si="6"/>
        <v>81</v>
      </c>
    </row>
    <row r="92" spans="1:17" ht="15">
      <c r="A92" s="103" t="s">
        <v>69</v>
      </c>
      <c r="B92">
        <v>6730</v>
      </c>
      <c r="O92" s="17">
        <f t="shared" si="9"/>
        <v>0</v>
      </c>
      <c r="P92" s="5"/>
      <c r="Q92">
        <f t="shared" si="6"/>
        <v>82</v>
      </c>
    </row>
    <row r="93" spans="1:17" ht="15">
      <c r="A93" s="103" t="s">
        <v>70</v>
      </c>
      <c r="B93">
        <v>6740</v>
      </c>
      <c r="O93" s="17">
        <f t="shared" si="9"/>
        <v>0</v>
      </c>
      <c r="P93" s="5"/>
      <c r="Q93">
        <f t="shared" si="6"/>
        <v>83</v>
      </c>
    </row>
    <row r="94" spans="1:17" ht="15">
      <c r="A94" s="103" t="s">
        <v>71</v>
      </c>
      <c r="B94">
        <v>6800</v>
      </c>
      <c r="O94" s="17">
        <f t="shared" si="9"/>
        <v>0</v>
      </c>
      <c r="P94" s="5"/>
      <c r="Q94">
        <f t="shared" si="6"/>
        <v>84</v>
      </c>
    </row>
    <row r="95" spans="1:17" ht="15">
      <c r="A95" s="103" t="s">
        <v>72</v>
      </c>
      <c r="B95">
        <v>6810</v>
      </c>
      <c r="O95" s="17">
        <f t="shared" si="9"/>
        <v>0</v>
      </c>
      <c r="P95" s="5"/>
      <c r="Q95">
        <f t="shared" si="6"/>
        <v>85</v>
      </c>
    </row>
    <row r="96" spans="1:17" ht="15">
      <c r="A96" s="103" t="s">
        <v>73</v>
      </c>
      <c r="B96">
        <v>6820</v>
      </c>
      <c r="O96" s="17">
        <f t="shared" si="9"/>
        <v>0</v>
      </c>
      <c r="P96" s="5"/>
      <c r="Q96">
        <f t="shared" si="6"/>
        <v>86</v>
      </c>
    </row>
    <row r="97" spans="1:17" ht="15">
      <c r="A97" s="103" t="s">
        <v>74</v>
      </c>
      <c r="B97">
        <v>6840</v>
      </c>
      <c r="O97" s="17">
        <f t="shared" si="9"/>
        <v>0</v>
      </c>
      <c r="P97" s="5"/>
      <c r="Q97">
        <f t="shared" si="6"/>
        <v>87</v>
      </c>
    </row>
    <row r="98" spans="1:17" ht="15">
      <c r="A98" s="103" t="s">
        <v>75</v>
      </c>
      <c r="B98">
        <v>6850</v>
      </c>
      <c r="O98" s="17">
        <f t="shared" si="9"/>
        <v>0</v>
      </c>
      <c r="P98" s="5"/>
      <c r="Q98">
        <f t="shared" si="6"/>
        <v>88</v>
      </c>
    </row>
    <row r="99" spans="1:17" ht="15">
      <c r="A99" s="103" t="s">
        <v>76</v>
      </c>
      <c r="B99">
        <v>6860</v>
      </c>
      <c r="O99" s="17">
        <f t="shared" si="9"/>
        <v>0</v>
      </c>
      <c r="P99" s="5"/>
      <c r="Q99">
        <f t="shared" si="6"/>
        <v>89</v>
      </c>
    </row>
    <row r="100" spans="1:17" ht="15">
      <c r="A100" s="103" t="s">
        <v>77</v>
      </c>
      <c r="B100">
        <v>6900</v>
      </c>
      <c r="O100" s="17">
        <f t="shared" si="9"/>
        <v>0</v>
      </c>
      <c r="P100" s="5"/>
      <c r="Q100">
        <f t="shared" si="6"/>
        <v>90</v>
      </c>
    </row>
    <row r="101" spans="1:17" ht="15">
      <c r="A101" s="103" t="s">
        <v>78</v>
      </c>
      <c r="B101">
        <v>6910</v>
      </c>
      <c r="O101" s="17">
        <f t="shared" si="9"/>
        <v>0</v>
      </c>
      <c r="P101" s="5"/>
      <c r="Q101">
        <f t="shared" si="6"/>
        <v>91</v>
      </c>
    </row>
    <row r="102" spans="1:17" ht="15">
      <c r="A102" s="103" t="s">
        <v>79</v>
      </c>
      <c r="B102">
        <v>6920</v>
      </c>
      <c r="O102" s="17">
        <f t="shared" si="9"/>
        <v>0</v>
      </c>
      <c r="P102" s="5"/>
      <c r="Q102">
        <f t="shared" si="6"/>
        <v>92</v>
      </c>
    </row>
    <row r="103" spans="1:17" ht="15">
      <c r="A103" s="103" t="s">
        <v>101</v>
      </c>
      <c r="B103">
        <v>6921</v>
      </c>
      <c r="O103" s="17">
        <f t="shared" si="9"/>
        <v>0</v>
      </c>
      <c r="P103" s="5"/>
      <c r="Q103">
        <f t="shared" si="6"/>
        <v>93</v>
      </c>
    </row>
    <row r="104" spans="1:17" ht="15">
      <c r="A104" s="103" t="s">
        <v>80</v>
      </c>
      <c r="B104">
        <v>6930</v>
      </c>
      <c r="O104" s="17">
        <f t="shared" si="9"/>
        <v>0</v>
      </c>
      <c r="P104" s="5"/>
      <c r="Q104">
        <f t="shared" si="6"/>
        <v>94</v>
      </c>
    </row>
    <row r="105" spans="1:17" ht="15">
      <c r="A105" s="103" t="s">
        <v>110</v>
      </c>
      <c r="B105">
        <v>6940</v>
      </c>
      <c r="O105" s="17">
        <f t="shared" si="9"/>
        <v>0</v>
      </c>
      <c r="P105" s="5"/>
      <c r="Q105">
        <f t="shared" si="6"/>
        <v>95</v>
      </c>
    </row>
    <row r="106" spans="1:17" ht="15">
      <c r="A106" s="103" t="s">
        <v>81</v>
      </c>
      <c r="B106">
        <v>6950</v>
      </c>
      <c r="O106" s="17">
        <f t="shared" si="9"/>
        <v>0</v>
      </c>
      <c r="P106" s="5"/>
      <c r="Q106">
        <f t="shared" si="6"/>
        <v>96</v>
      </c>
    </row>
    <row r="107" spans="1:17" ht="15">
      <c r="A107" s="103" t="s">
        <v>82</v>
      </c>
      <c r="B107">
        <v>6960</v>
      </c>
      <c r="O107" s="17">
        <f t="shared" si="9"/>
        <v>0</v>
      </c>
      <c r="P107" s="5"/>
      <c r="Q107">
        <f t="shared" si="6"/>
        <v>97</v>
      </c>
    </row>
    <row r="108" spans="1:17" ht="15">
      <c r="A108" s="103" t="s">
        <v>83</v>
      </c>
      <c r="B108">
        <v>7000</v>
      </c>
      <c r="O108" s="17">
        <f t="shared" si="9"/>
        <v>0</v>
      </c>
      <c r="P108" s="5"/>
      <c r="Q108">
        <f t="shared" si="6"/>
        <v>98</v>
      </c>
    </row>
    <row r="109" spans="1:17" ht="15">
      <c r="A109" s="103" t="s">
        <v>84</v>
      </c>
      <c r="B109">
        <v>7500</v>
      </c>
      <c r="O109" s="17">
        <f t="shared" si="9"/>
        <v>0</v>
      </c>
      <c r="P109" s="5"/>
      <c r="Q109">
        <f aca="true" t="shared" si="11" ref="Q109:Q121">Q108+1</f>
        <v>99</v>
      </c>
    </row>
    <row r="110" spans="1:17" ht="15">
      <c r="A110" s="103" t="s">
        <v>102</v>
      </c>
      <c r="B110">
        <v>7510</v>
      </c>
      <c r="O110" s="17">
        <f t="shared" si="9"/>
        <v>0</v>
      </c>
      <c r="P110" s="5"/>
      <c r="Q110">
        <f t="shared" si="11"/>
        <v>100</v>
      </c>
    </row>
    <row r="111" spans="1:17" ht="15">
      <c r="A111" s="103" t="s">
        <v>103</v>
      </c>
      <c r="B111">
        <v>7800</v>
      </c>
      <c r="O111" s="17">
        <f t="shared" si="9"/>
        <v>0</v>
      </c>
      <c r="P111" s="5"/>
      <c r="Q111">
        <f t="shared" si="11"/>
        <v>101</v>
      </c>
    </row>
    <row r="112" spans="1:17" ht="15">
      <c r="A112" s="103" t="s">
        <v>104</v>
      </c>
      <c r="B112">
        <v>7810</v>
      </c>
      <c r="O112" s="17">
        <f t="shared" si="9"/>
        <v>0</v>
      </c>
      <c r="P112" s="5"/>
      <c r="Q112">
        <f t="shared" si="11"/>
        <v>102</v>
      </c>
    </row>
    <row r="113" spans="1:17" ht="15">
      <c r="A113" s="103" t="s">
        <v>105</v>
      </c>
      <c r="B113">
        <v>7820</v>
      </c>
      <c r="O113" s="17">
        <f t="shared" si="9"/>
        <v>0</v>
      </c>
      <c r="P113" s="5"/>
      <c r="Q113">
        <f t="shared" si="11"/>
        <v>103</v>
      </c>
    </row>
    <row r="114" spans="1:17" ht="15">
      <c r="A114" s="103" t="s">
        <v>85</v>
      </c>
      <c r="B114">
        <v>7830</v>
      </c>
      <c r="O114" s="17">
        <f t="shared" si="9"/>
        <v>0</v>
      </c>
      <c r="P114" s="5"/>
      <c r="Q114">
        <f t="shared" si="11"/>
        <v>104</v>
      </c>
    </row>
    <row r="115" spans="1:17" ht="15">
      <c r="A115" s="103" t="s">
        <v>86</v>
      </c>
      <c r="B115">
        <v>7840</v>
      </c>
      <c r="O115" s="17">
        <f t="shared" si="9"/>
        <v>0</v>
      </c>
      <c r="P115" s="5"/>
      <c r="Q115">
        <f t="shared" si="11"/>
        <v>105</v>
      </c>
    </row>
    <row r="116" spans="1:17" ht="15">
      <c r="A116" s="103" t="s">
        <v>106</v>
      </c>
      <c r="B116">
        <v>7850</v>
      </c>
      <c r="O116" s="17">
        <f t="shared" si="9"/>
        <v>0</v>
      </c>
      <c r="P116" s="5"/>
      <c r="Q116">
        <f t="shared" si="11"/>
        <v>106</v>
      </c>
    </row>
    <row r="117" spans="1:17" ht="15">
      <c r="A117" s="103" t="s">
        <v>107</v>
      </c>
      <c r="B117">
        <v>7910</v>
      </c>
      <c r="O117" s="17">
        <f t="shared" si="9"/>
        <v>0</v>
      </c>
      <c r="P117" s="5"/>
      <c r="Q117">
        <f t="shared" si="11"/>
        <v>107</v>
      </c>
    </row>
    <row r="118" spans="1:17" ht="15">
      <c r="A118" s="103" t="s">
        <v>87</v>
      </c>
      <c r="B118">
        <v>7920</v>
      </c>
      <c r="O118" s="17">
        <f t="shared" si="9"/>
        <v>0</v>
      </c>
      <c r="P118" s="5"/>
      <c r="Q118">
        <f t="shared" si="11"/>
        <v>108</v>
      </c>
    </row>
    <row r="119" spans="1:17" ht="15">
      <c r="A119" s="103" t="s">
        <v>108</v>
      </c>
      <c r="B119">
        <v>7930</v>
      </c>
      <c r="O119" s="17">
        <f t="shared" si="9"/>
        <v>0</v>
      </c>
      <c r="P119" s="5"/>
      <c r="Q119">
        <f t="shared" si="11"/>
        <v>109</v>
      </c>
    </row>
    <row r="120" spans="1:17" ht="15">
      <c r="A120" s="103" t="s">
        <v>109</v>
      </c>
      <c r="B120">
        <v>7931</v>
      </c>
      <c r="O120" s="17">
        <f>SUM(C120:N120)</f>
        <v>0</v>
      </c>
      <c r="P120" s="5"/>
      <c r="Q120">
        <f t="shared" si="11"/>
        <v>110</v>
      </c>
    </row>
    <row r="121" spans="1:17" ht="15.75" thickBot="1">
      <c r="A121" s="139" t="s">
        <v>88</v>
      </c>
      <c r="B121" s="121"/>
      <c r="C121" s="140">
        <f>SUM(C42:C120)</f>
        <v>341.45</v>
      </c>
      <c r="D121" s="140">
        <f aca="true" t="shared" si="12" ref="D121:N121">SUM(D42:D120)</f>
        <v>341.45</v>
      </c>
      <c r="E121" s="140">
        <f t="shared" si="12"/>
        <v>341.45</v>
      </c>
      <c r="F121" s="140">
        <f t="shared" si="12"/>
        <v>341.45</v>
      </c>
      <c r="G121" s="140">
        <f t="shared" si="12"/>
        <v>341.45</v>
      </c>
      <c r="H121" s="140">
        <f t="shared" si="12"/>
        <v>341.45</v>
      </c>
      <c r="I121" s="140">
        <f t="shared" si="12"/>
        <v>341.45</v>
      </c>
      <c r="J121" s="140">
        <f t="shared" si="12"/>
        <v>341.45</v>
      </c>
      <c r="K121" s="140">
        <f t="shared" si="12"/>
        <v>341.45</v>
      </c>
      <c r="L121" s="140">
        <f t="shared" si="12"/>
        <v>1661.45</v>
      </c>
      <c r="M121" s="140">
        <f t="shared" si="12"/>
        <v>341.45</v>
      </c>
      <c r="N121" s="140">
        <f t="shared" si="12"/>
        <v>341.45</v>
      </c>
      <c r="O121" s="140">
        <f>SUM(O42:O120)</f>
        <v>5417.4</v>
      </c>
      <c r="P121" s="120">
        <f>SUBTOTAL(109,P43:P120)</f>
        <v>1961.1</v>
      </c>
      <c r="Q121" s="121">
        <f t="shared" si="11"/>
        <v>111</v>
      </c>
    </row>
    <row r="122" spans="1:16" ht="15">
      <c r="A122" s="103"/>
      <c r="P122" s="5"/>
    </row>
    <row r="123" spans="1:17" ht="15.75" thickBot="1">
      <c r="A123" s="149" t="s">
        <v>89</v>
      </c>
      <c r="B123" s="10"/>
      <c r="C123" s="53">
        <f>+C31-C36-C121</f>
        <v>325.55</v>
      </c>
      <c r="D123" s="53">
        <f aca="true" t="shared" si="13" ref="D123:N123">+D31-D36-D121</f>
        <v>325.55</v>
      </c>
      <c r="E123" s="53">
        <f t="shared" si="13"/>
        <v>325.55</v>
      </c>
      <c r="F123" s="53">
        <f t="shared" si="13"/>
        <v>325.55</v>
      </c>
      <c r="G123" s="53">
        <f t="shared" si="13"/>
        <v>325.55</v>
      </c>
      <c r="H123" s="53">
        <f t="shared" si="13"/>
        <v>325.55</v>
      </c>
      <c r="I123" s="53">
        <f t="shared" si="13"/>
        <v>325.55</v>
      </c>
      <c r="J123" s="53">
        <f t="shared" si="13"/>
        <v>325.55</v>
      </c>
      <c r="K123" s="53">
        <f t="shared" si="13"/>
        <v>325.55</v>
      </c>
      <c r="L123" s="53">
        <f t="shared" si="13"/>
        <v>-994.45</v>
      </c>
      <c r="M123" s="53">
        <f t="shared" si="13"/>
        <v>325.55</v>
      </c>
      <c r="N123" s="53">
        <f t="shared" si="13"/>
        <v>325.55</v>
      </c>
      <c r="O123" s="53">
        <f>+O31-O36-O121</f>
        <v>2586.6000000000004</v>
      </c>
      <c r="P123" s="53">
        <f>+P31-P36-P121</f>
        <v>6038.9</v>
      </c>
      <c r="Q123" s="1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Q121" sqref="Q121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7.140625" style="0" bestFit="1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4" width="8.140625" style="0" bestFit="1" customWidth="1"/>
    <col min="15" max="15" width="9.7109375" style="0" customWidth="1"/>
    <col min="16" max="16" width="9.57421875" style="5" bestFit="1" customWidth="1"/>
    <col min="17" max="17" width="8.140625" style="0" bestFit="1" customWidth="1"/>
  </cols>
  <sheetData>
    <row r="1" spans="1:17" ht="15.75" thickBot="1">
      <c r="A1" s="103" t="s">
        <v>183</v>
      </c>
      <c r="B1" s="103" t="s">
        <v>167</v>
      </c>
      <c r="C1" s="103" t="s">
        <v>168</v>
      </c>
      <c r="D1" s="103" t="s">
        <v>169</v>
      </c>
      <c r="E1" s="103" t="s">
        <v>170</v>
      </c>
      <c r="F1" s="103" t="s">
        <v>171</v>
      </c>
      <c r="G1" s="103" t="s">
        <v>172</v>
      </c>
      <c r="H1" s="103" t="s">
        <v>173</v>
      </c>
      <c r="I1" s="103" t="s">
        <v>174</v>
      </c>
      <c r="J1" s="103" t="s">
        <v>175</v>
      </c>
      <c r="K1" s="103" t="s">
        <v>176</v>
      </c>
      <c r="L1" s="103" t="s">
        <v>177</v>
      </c>
      <c r="M1" s="103" t="s">
        <v>178</v>
      </c>
      <c r="N1" s="103" t="s">
        <v>179</v>
      </c>
      <c r="O1" s="103" t="s">
        <v>180</v>
      </c>
      <c r="P1" s="182" t="s">
        <v>181</v>
      </c>
      <c r="Q1" s="103" t="s">
        <v>182</v>
      </c>
    </row>
    <row r="2" spans="1:17" ht="30.75" thickBot="1">
      <c r="A2" s="161" t="s">
        <v>212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2" t="s">
        <v>121</v>
      </c>
      <c r="O2" s="178" t="s">
        <v>217</v>
      </c>
      <c r="P2" s="169" t="s">
        <v>132</v>
      </c>
      <c r="Q2" s="165"/>
    </row>
    <row r="3" spans="1:15" ht="15">
      <c r="A3" s="104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>
        <f aca="true" t="shared" si="0" ref="O3:O67">SUM(C3:N3)</f>
        <v>0</v>
      </c>
    </row>
    <row r="4" spans="1:17" ht="15">
      <c r="A4" s="103" t="s">
        <v>1</v>
      </c>
      <c r="B4">
        <v>4011</v>
      </c>
      <c r="O4" s="15">
        <f t="shared" si="0"/>
        <v>0</v>
      </c>
      <c r="Q4">
        <v>1</v>
      </c>
    </row>
    <row r="5" spans="1:17" ht="15">
      <c r="A5" s="103" t="s">
        <v>2</v>
      </c>
      <c r="B5">
        <v>4012</v>
      </c>
      <c r="O5" s="15">
        <f t="shared" si="0"/>
        <v>0</v>
      </c>
      <c r="Q5">
        <v>2</v>
      </c>
    </row>
    <row r="6" spans="1:17" ht="15">
      <c r="A6" s="103" t="s">
        <v>91</v>
      </c>
      <c r="B6">
        <v>4013</v>
      </c>
      <c r="O6" s="15">
        <f t="shared" si="0"/>
        <v>0</v>
      </c>
      <c r="Q6">
        <v>3</v>
      </c>
    </row>
    <row r="7" spans="1:17" ht="15">
      <c r="A7" s="103" t="s">
        <v>3</v>
      </c>
      <c r="B7">
        <v>4014</v>
      </c>
      <c r="O7" s="15">
        <f t="shared" si="0"/>
        <v>0</v>
      </c>
      <c r="Q7">
        <v>4</v>
      </c>
    </row>
    <row r="8" spans="1:17" ht="15">
      <c r="A8" s="103" t="s">
        <v>92</v>
      </c>
      <c r="B8">
        <v>4016</v>
      </c>
      <c r="O8" s="15">
        <f t="shared" si="0"/>
        <v>0</v>
      </c>
      <c r="Q8">
        <v>5</v>
      </c>
    </row>
    <row r="9" spans="1:17" ht="15">
      <c r="A9" s="103" t="s">
        <v>4</v>
      </c>
      <c r="B9">
        <v>4017</v>
      </c>
      <c r="O9" s="15">
        <f t="shared" si="0"/>
        <v>0</v>
      </c>
      <c r="Q9">
        <v>6</v>
      </c>
    </row>
    <row r="10" spans="1:17" ht="15">
      <c r="A10" s="103" t="s">
        <v>93</v>
      </c>
      <c r="B10">
        <v>4018</v>
      </c>
      <c r="O10" s="15">
        <f t="shared" si="0"/>
        <v>0</v>
      </c>
      <c r="Q10">
        <v>7</v>
      </c>
    </row>
    <row r="11" spans="1:17" ht="15">
      <c r="A11" s="103" t="s">
        <v>5</v>
      </c>
      <c r="B11">
        <v>4020</v>
      </c>
      <c r="O11" s="15">
        <f t="shared" si="0"/>
        <v>0</v>
      </c>
      <c r="Q11">
        <v>8</v>
      </c>
    </row>
    <row r="12" spans="1:17" ht="15">
      <c r="A12" s="103" t="s">
        <v>6</v>
      </c>
      <c r="B12">
        <v>4021</v>
      </c>
      <c r="O12" s="15">
        <f t="shared" si="0"/>
        <v>0</v>
      </c>
      <c r="Q12">
        <v>9</v>
      </c>
    </row>
    <row r="13" spans="1:17" ht="15">
      <c r="A13" s="103" t="s">
        <v>7</v>
      </c>
      <c r="B13">
        <v>4022</v>
      </c>
      <c r="O13" s="15">
        <f t="shared" si="0"/>
        <v>0</v>
      </c>
      <c r="Q13">
        <v>10</v>
      </c>
    </row>
    <row r="14" spans="1:17" ht="15">
      <c r="A14" s="103" t="s">
        <v>8</v>
      </c>
      <c r="B14">
        <v>4024</v>
      </c>
      <c r="O14" s="15">
        <f t="shared" si="0"/>
        <v>0</v>
      </c>
      <c r="Q14">
        <v>11</v>
      </c>
    </row>
    <row r="15" spans="1:17" ht="15">
      <c r="A15" s="103" t="s">
        <v>9</v>
      </c>
      <c r="B15">
        <v>4030</v>
      </c>
      <c r="O15" s="15">
        <f t="shared" si="0"/>
        <v>0</v>
      </c>
      <c r="Q15">
        <v>12</v>
      </c>
    </row>
    <row r="16" spans="1:17" ht="15">
      <c r="A16" s="103" t="s">
        <v>10</v>
      </c>
      <c r="B16">
        <v>4031</v>
      </c>
      <c r="O16" s="15">
        <f t="shared" si="0"/>
        <v>0</v>
      </c>
      <c r="Q16">
        <v>13</v>
      </c>
    </row>
    <row r="17" spans="1:17" ht="15">
      <c r="A17" s="103" t="s">
        <v>11</v>
      </c>
      <c r="B17">
        <v>4040</v>
      </c>
      <c r="O17" s="15">
        <f t="shared" si="0"/>
        <v>0</v>
      </c>
      <c r="Q17">
        <v>14</v>
      </c>
    </row>
    <row r="18" spans="1:17" ht="15">
      <c r="A18" s="103" t="s">
        <v>12</v>
      </c>
      <c r="B18">
        <v>4041</v>
      </c>
      <c r="O18" s="15">
        <f t="shared" si="0"/>
        <v>0</v>
      </c>
      <c r="Q18">
        <v>15</v>
      </c>
    </row>
    <row r="19" spans="1:17" ht="15">
      <c r="A19" s="103" t="s">
        <v>13</v>
      </c>
      <c r="B19">
        <v>4042</v>
      </c>
      <c r="O19" s="15">
        <f t="shared" si="0"/>
        <v>0</v>
      </c>
      <c r="Q19">
        <v>16</v>
      </c>
    </row>
    <row r="20" spans="1:17" ht="15">
      <c r="A20" s="103" t="s">
        <v>14</v>
      </c>
      <c r="B20">
        <v>4044</v>
      </c>
      <c r="O20" s="15">
        <f t="shared" si="0"/>
        <v>0</v>
      </c>
      <c r="Q20">
        <v>17</v>
      </c>
    </row>
    <row r="21" spans="1:17" ht="15">
      <c r="A21" s="103" t="s">
        <v>156</v>
      </c>
      <c r="B21">
        <v>4046</v>
      </c>
      <c r="O21" s="15"/>
      <c r="Q21">
        <v>18</v>
      </c>
    </row>
    <row r="22" spans="1:17" ht="15">
      <c r="A22" s="103" t="s">
        <v>15</v>
      </c>
      <c r="B22">
        <v>4047</v>
      </c>
      <c r="C22">
        <f>300/12</f>
        <v>25</v>
      </c>
      <c r="D22">
        <f>C22</f>
        <v>25</v>
      </c>
      <c r="E22">
        <f aca="true" t="shared" si="1" ref="E22:N22">D22</f>
        <v>25</v>
      </c>
      <c r="F22">
        <f t="shared" si="1"/>
        <v>25</v>
      </c>
      <c r="G22">
        <f t="shared" si="1"/>
        <v>25</v>
      </c>
      <c r="H22">
        <f t="shared" si="1"/>
        <v>25</v>
      </c>
      <c r="I22">
        <f t="shared" si="1"/>
        <v>25</v>
      </c>
      <c r="J22">
        <f t="shared" si="1"/>
        <v>25</v>
      </c>
      <c r="K22">
        <f t="shared" si="1"/>
        <v>25</v>
      </c>
      <c r="L22">
        <f t="shared" si="1"/>
        <v>25</v>
      </c>
      <c r="M22">
        <f t="shared" si="1"/>
        <v>25</v>
      </c>
      <c r="N22">
        <f t="shared" si="1"/>
        <v>25</v>
      </c>
      <c r="O22" s="15">
        <f t="shared" si="0"/>
        <v>300</v>
      </c>
      <c r="P22" s="5">
        <v>268.26</v>
      </c>
      <c r="Q22">
        <v>19</v>
      </c>
    </row>
    <row r="23" spans="1:17" ht="15">
      <c r="A23" s="103" t="s">
        <v>16</v>
      </c>
      <c r="B23">
        <v>4880</v>
      </c>
      <c r="O23" s="15">
        <f t="shared" si="0"/>
        <v>0</v>
      </c>
      <c r="Q23">
        <v>20</v>
      </c>
    </row>
    <row r="24" spans="1:17" ht="15">
      <c r="A24" s="103" t="s">
        <v>123</v>
      </c>
      <c r="B24">
        <v>4901</v>
      </c>
      <c r="O24" s="15">
        <f t="shared" si="0"/>
        <v>0</v>
      </c>
      <c r="Q24">
        <v>21</v>
      </c>
    </row>
    <row r="25" spans="1:17" ht="15">
      <c r="A25" s="103" t="s">
        <v>125</v>
      </c>
      <c r="B25">
        <v>4910</v>
      </c>
      <c r="O25" s="15">
        <f t="shared" si="0"/>
        <v>0</v>
      </c>
      <c r="Q25">
        <v>22</v>
      </c>
    </row>
    <row r="26" spans="1:17" ht="15">
      <c r="A26" s="103" t="s">
        <v>17</v>
      </c>
      <c r="B26">
        <v>4920</v>
      </c>
      <c r="O26" s="15">
        <f t="shared" si="0"/>
        <v>0</v>
      </c>
      <c r="Q26">
        <v>23</v>
      </c>
    </row>
    <row r="27" spans="1:17" ht="15">
      <c r="A27" s="103" t="s">
        <v>18</v>
      </c>
      <c r="B27">
        <v>4921</v>
      </c>
      <c r="O27" s="15">
        <f t="shared" si="0"/>
        <v>0</v>
      </c>
      <c r="Q27">
        <v>24</v>
      </c>
    </row>
    <row r="28" spans="1:17" ht="15">
      <c r="A28" s="103" t="s">
        <v>19</v>
      </c>
      <c r="B28">
        <v>4930</v>
      </c>
      <c r="O28" s="15">
        <f t="shared" si="0"/>
        <v>0</v>
      </c>
      <c r="Q28">
        <v>25</v>
      </c>
    </row>
    <row r="29" spans="1:17" ht="15">
      <c r="A29" s="104" t="s">
        <v>20</v>
      </c>
      <c r="B29">
        <v>4990</v>
      </c>
      <c r="O29" s="15">
        <f t="shared" si="0"/>
        <v>0</v>
      </c>
      <c r="Q29">
        <v>26</v>
      </c>
    </row>
    <row r="30" spans="1:17" ht="15">
      <c r="A30" s="103" t="s">
        <v>21</v>
      </c>
      <c r="B30">
        <v>4992</v>
      </c>
      <c r="O30" s="15">
        <f t="shared" si="0"/>
        <v>0</v>
      </c>
      <c r="Q30">
        <v>27</v>
      </c>
    </row>
    <row r="31" spans="1:17" ht="15.75" thickBot="1">
      <c r="A31" s="128" t="s">
        <v>22</v>
      </c>
      <c r="B31" s="116"/>
      <c r="C31" s="116">
        <f>SUM(C22:C30)</f>
        <v>25</v>
      </c>
      <c r="D31" s="116">
        <f aca="true" t="shared" si="2" ref="D31:N31">SUM(D22:D30)</f>
        <v>25</v>
      </c>
      <c r="E31" s="116">
        <f t="shared" si="2"/>
        <v>25</v>
      </c>
      <c r="F31" s="116">
        <f t="shared" si="2"/>
        <v>25</v>
      </c>
      <c r="G31" s="116">
        <f t="shared" si="2"/>
        <v>25</v>
      </c>
      <c r="H31" s="116">
        <f t="shared" si="2"/>
        <v>25</v>
      </c>
      <c r="I31" s="116">
        <f t="shared" si="2"/>
        <v>25</v>
      </c>
      <c r="J31" s="116">
        <f t="shared" si="2"/>
        <v>25</v>
      </c>
      <c r="K31" s="116">
        <f t="shared" si="2"/>
        <v>25</v>
      </c>
      <c r="L31" s="116">
        <f t="shared" si="2"/>
        <v>25</v>
      </c>
      <c r="M31" s="116">
        <f t="shared" si="2"/>
        <v>25</v>
      </c>
      <c r="N31" s="116">
        <f t="shared" si="2"/>
        <v>25</v>
      </c>
      <c r="O31" s="126">
        <f t="shared" si="0"/>
        <v>300</v>
      </c>
      <c r="P31" s="117">
        <f>SUBTOTAL(109,P3:P30)</f>
        <v>268.26</v>
      </c>
      <c r="Q31" s="121">
        <v>28</v>
      </c>
    </row>
    <row r="32" spans="1:15" ht="15">
      <c r="A32" s="103" t="s">
        <v>23</v>
      </c>
      <c r="O32" s="15">
        <f t="shared" si="0"/>
        <v>0</v>
      </c>
    </row>
    <row r="33" spans="1:17" ht="15">
      <c r="A33" s="103" t="s">
        <v>24</v>
      </c>
      <c r="O33" s="15">
        <f t="shared" si="0"/>
        <v>0</v>
      </c>
      <c r="Q33">
        <v>29</v>
      </c>
    </row>
    <row r="34" spans="1:17" ht="15">
      <c r="A34" s="103" t="s">
        <v>25</v>
      </c>
      <c r="B34">
        <v>5010</v>
      </c>
      <c r="O34" s="15">
        <f t="shared" si="0"/>
        <v>0</v>
      </c>
      <c r="Q34">
        <v>30</v>
      </c>
    </row>
    <row r="35" spans="1:17" ht="15">
      <c r="A35" s="103" t="s">
        <v>26</v>
      </c>
      <c r="B35">
        <v>4970</v>
      </c>
      <c r="O35" s="15">
        <f t="shared" si="0"/>
        <v>0</v>
      </c>
      <c r="Q35">
        <v>31</v>
      </c>
    </row>
    <row r="36" spans="1:15" ht="15">
      <c r="A36" s="103" t="s">
        <v>27</v>
      </c>
      <c r="O36" s="15">
        <f t="shared" si="0"/>
        <v>0</v>
      </c>
    </row>
    <row r="37" spans="1:15" ht="15">
      <c r="A37" s="106" t="s">
        <v>23</v>
      </c>
      <c r="O37" s="15">
        <f t="shared" si="0"/>
        <v>0</v>
      </c>
    </row>
    <row r="38" spans="1:15" ht="15">
      <c r="A38" s="103"/>
      <c r="O38" s="15">
        <f t="shared" si="0"/>
        <v>0</v>
      </c>
    </row>
    <row r="39" spans="1:15" ht="15">
      <c r="A39" s="103" t="s">
        <v>28</v>
      </c>
      <c r="O39" s="15">
        <f t="shared" si="0"/>
        <v>0</v>
      </c>
    </row>
    <row r="40" spans="1:15" ht="15">
      <c r="A40" s="103"/>
      <c r="O40" s="15">
        <f t="shared" si="0"/>
        <v>0</v>
      </c>
    </row>
    <row r="41" spans="1:15" ht="15">
      <c r="A41" s="107" t="s">
        <v>29</v>
      </c>
      <c r="O41" s="15">
        <f t="shared" si="0"/>
        <v>0</v>
      </c>
    </row>
    <row r="42" spans="1:17" ht="15">
      <c r="A42" s="103" t="s">
        <v>25</v>
      </c>
      <c r="B42">
        <v>5010</v>
      </c>
      <c r="O42" s="15"/>
      <c r="Q42">
        <v>32</v>
      </c>
    </row>
    <row r="43" spans="1:17" ht="15">
      <c r="A43" s="103" t="s">
        <v>30</v>
      </c>
      <c r="B43">
        <v>6000</v>
      </c>
      <c r="O43" s="15">
        <f t="shared" si="0"/>
        <v>0</v>
      </c>
      <c r="Q43">
        <f>Q42+1</f>
        <v>33</v>
      </c>
    </row>
    <row r="44" spans="1:17" ht="15">
      <c r="A44" s="103" t="s">
        <v>31</v>
      </c>
      <c r="B44">
        <v>6005</v>
      </c>
      <c r="O44" s="15">
        <f t="shared" si="0"/>
        <v>0</v>
      </c>
      <c r="Q44">
        <f aca="true" t="shared" si="3" ref="Q44:Q107">Q43+1</f>
        <v>34</v>
      </c>
    </row>
    <row r="45" spans="1:17" ht="15">
      <c r="A45" s="103" t="s">
        <v>32</v>
      </c>
      <c r="B45">
        <v>6010</v>
      </c>
      <c r="O45" s="15">
        <f t="shared" si="0"/>
        <v>0</v>
      </c>
      <c r="Q45">
        <f t="shared" si="3"/>
        <v>35</v>
      </c>
    </row>
    <row r="46" spans="1:17" ht="15">
      <c r="A46" s="103" t="s">
        <v>154</v>
      </c>
      <c r="O46" s="15">
        <f t="shared" si="0"/>
        <v>0</v>
      </c>
      <c r="Q46">
        <f t="shared" si="3"/>
        <v>36</v>
      </c>
    </row>
    <row r="47" spans="1:17" ht="15">
      <c r="A47" s="103" t="s">
        <v>33</v>
      </c>
      <c r="B47">
        <v>6110</v>
      </c>
      <c r="O47" s="15">
        <f t="shared" si="0"/>
        <v>0</v>
      </c>
      <c r="Q47">
        <f t="shared" si="3"/>
        <v>37</v>
      </c>
    </row>
    <row r="48" spans="1:17" ht="15">
      <c r="A48" s="103" t="s">
        <v>34</v>
      </c>
      <c r="B48">
        <v>6120</v>
      </c>
      <c r="O48" s="15">
        <f t="shared" si="0"/>
        <v>0</v>
      </c>
      <c r="Q48">
        <f t="shared" si="3"/>
        <v>38</v>
      </c>
    </row>
    <row r="49" spans="1:17" ht="15">
      <c r="A49" s="103" t="s">
        <v>35</v>
      </c>
      <c r="B49">
        <v>6130</v>
      </c>
      <c r="O49" s="15">
        <f t="shared" si="0"/>
        <v>0</v>
      </c>
      <c r="Q49">
        <f t="shared" si="3"/>
        <v>39</v>
      </c>
    </row>
    <row r="50" spans="1:17" ht="15">
      <c r="A50" s="103" t="s">
        <v>36</v>
      </c>
      <c r="B50">
        <v>6140</v>
      </c>
      <c r="O50" s="15">
        <f t="shared" si="0"/>
        <v>0</v>
      </c>
      <c r="Q50">
        <f t="shared" si="3"/>
        <v>40</v>
      </c>
    </row>
    <row r="51" spans="1:17" ht="15">
      <c r="A51" s="103" t="s">
        <v>37</v>
      </c>
      <c r="B51">
        <v>6150</v>
      </c>
      <c r="O51" s="15">
        <f t="shared" si="0"/>
        <v>0</v>
      </c>
      <c r="Q51">
        <f t="shared" si="3"/>
        <v>41</v>
      </c>
    </row>
    <row r="52" spans="1:17" ht="15">
      <c r="A52" s="103" t="s">
        <v>38</v>
      </c>
      <c r="B52">
        <v>6155</v>
      </c>
      <c r="O52" s="15">
        <f t="shared" si="0"/>
        <v>0</v>
      </c>
      <c r="Q52">
        <f t="shared" si="3"/>
        <v>42</v>
      </c>
    </row>
    <row r="53" spans="1:17" ht="15">
      <c r="A53" s="103" t="s">
        <v>94</v>
      </c>
      <c r="B53">
        <v>6170</v>
      </c>
      <c r="O53" s="15">
        <f t="shared" si="0"/>
        <v>0</v>
      </c>
      <c r="Q53">
        <f t="shared" si="3"/>
        <v>43</v>
      </c>
    </row>
    <row r="54" spans="1:17" ht="15">
      <c r="A54" s="103" t="s">
        <v>95</v>
      </c>
      <c r="B54">
        <v>6172</v>
      </c>
      <c r="O54" s="15">
        <f t="shared" si="0"/>
        <v>0</v>
      </c>
      <c r="Q54">
        <f t="shared" si="3"/>
        <v>44</v>
      </c>
    </row>
    <row r="55" spans="1:17" ht="15">
      <c r="A55" s="103" t="s">
        <v>96</v>
      </c>
      <c r="B55">
        <v>6180</v>
      </c>
      <c r="O55" s="15">
        <f t="shared" si="0"/>
        <v>0</v>
      </c>
      <c r="Q55">
        <f t="shared" si="3"/>
        <v>45</v>
      </c>
    </row>
    <row r="56" spans="1:17" ht="15">
      <c r="A56" s="103" t="s">
        <v>97</v>
      </c>
      <c r="B56">
        <v>6182</v>
      </c>
      <c r="O56" s="15">
        <f t="shared" si="0"/>
        <v>0</v>
      </c>
      <c r="Q56">
        <f t="shared" si="3"/>
        <v>46</v>
      </c>
    </row>
    <row r="57" spans="1:17" ht="15">
      <c r="A57" s="103" t="s">
        <v>98</v>
      </c>
      <c r="B57">
        <v>6200</v>
      </c>
      <c r="O57" s="15">
        <f t="shared" si="0"/>
        <v>0</v>
      </c>
      <c r="Q57">
        <f t="shared" si="3"/>
        <v>47</v>
      </c>
    </row>
    <row r="58" spans="1:17" ht="15">
      <c r="A58" s="103" t="s">
        <v>39</v>
      </c>
      <c r="B58">
        <v>6210</v>
      </c>
      <c r="O58" s="15">
        <f t="shared" si="0"/>
        <v>0</v>
      </c>
      <c r="Q58">
        <f t="shared" si="3"/>
        <v>48</v>
      </c>
    </row>
    <row r="59" spans="1:17" ht="15">
      <c r="A59" s="103" t="s">
        <v>40</v>
      </c>
      <c r="B59">
        <v>6210</v>
      </c>
      <c r="O59" s="15">
        <f t="shared" si="0"/>
        <v>0</v>
      </c>
      <c r="Q59">
        <f t="shared" si="3"/>
        <v>49</v>
      </c>
    </row>
    <row r="60" spans="1:17" ht="15">
      <c r="A60" s="103" t="s">
        <v>41</v>
      </c>
      <c r="B60">
        <v>6221</v>
      </c>
      <c r="O60" s="15">
        <f t="shared" si="0"/>
        <v>0</v>
      </c>
      <c r="Q60">
        <f t="shared" si="3"/>
        <v>50</v>
      </c>
    </row>
    <row r="61" spans="1:17" ht="15">
      <c r="A61" s="103" t="s">
        <v>42</v>
      </c>
      <c r="B61">
        <v>6222</v>
      </c>
      <c r="O61" s="15">
        <f t="shared" si="0"/>
        <v>0</v>
      </c>
      <c r="Q61">
        <f t="shared" si="3"/>
        <v>51</v>
      </c>
    </row>
    <row r="62" spans="1:17" ht="15">
      <c r="A62" s="103" t="s">
        <v>43</v>
      </c>
      <c r="B62">
        <v>6223</v>
      </c>
      <c r="O62" s="15">
        <f t="shared" si="0"/>
        <v>0</v>
      </c>
      <c r="Q62">
        <f t="shared" si="3"/>
        <v>52</v>
      </c>
    </row>
    <row r="63" spans="1:17" ht="15">
      <c r="A63" s="103" t="s">
        <v>44</v>
      </c>
      <c r="B63">
        <v>6224</v>
      </c>
      <c r="O63" s="15">
        <f t="shared" si="0"/>
        <v>0</v>
      </c>
      <c r="Q63">
        <f t="shared" si="3"/>
        <v>53</v>
      </c>
    </row>
    <row r="64" spans="1:17" ht="15">
      <c r="A64" s="103" t="s">
        <v>45</v>
      </c>
      <c r="B64">
        <v>6230</v>
      </c>
      <c r="O64" s="15">
        <f t="shared" si="0"/>
        <v>0</v>
      </c>
      <c r="Q64">
        <f t="shared" si="3"/>
        <v>54</v>
      </c>
    </row>
    <row r="65" spans="1:17" ht="15">
      <c r="A65" s="103" t="s">
        <v>46</v>
      </c>
      <c r="B65">
        <v>6240</v>
      </c>
      <c r="O65" s="15">
        <f t="shared" si="0"/>
        <v>0</v>
      </c>
      <c r="Q65">
        <f t="shared" si="3"/>
        <v>55</v>
      </c>
    </row>
    <row r="66" spans="1:17" ht="15">
      <c r="A66" s="103" t="s">
        <v>47</v>
      </c>
      <c r="B66">
        <v>6250</v>
      </c>
      <c r="O66" s="15">
        <f t="shared" si="0"/>
        <v>0</v>
      </c>
      <c r="Q66">
        <f t="shared" si="3"/>
        <v>56</v>
      </c>
    </row>
    <row r="67" spans="1:17" ht="15">
      <c r="A67" s="103" t="s">
        <v>48</v>
      </c>
      <c r="B67">
        <v>6260</v>
      </c>
      <c r="O67" s="15">
        <f t="shared" si="0"/>
        <v>0</v>
      </c>
      <c r="Q67">
        <f t="shared" si="3"/>
        <v>57</v>
      </c>
    </row>
    <row r="68" spans="1:17" ht="15">
      <c r="A68" s="103" t="s">
        <v>49</v>
      </c>
      <c r="B68">
        <v>6300</v>
      </c>
      <c r="O68" s="15">
        <f aca="true" t="shared" si="4" ref="O68:O119">SUM(C68:N68)</f>
        <v>0</v>
      </c>
      <c r="Q68">
        <f t="shared" si="3"/>
        <v>58</v>
      </c>
    </row>
    <row r="69" spans="1:17" ht="15">
      <c r="A69" s="103" t="s">
        <v>50</v>
      </c>
      <c r="B69">
        <v>6301</v>
      </c>
      <c r="O69" s="15">
        <f t="shared" si="4"/>
        <v>0</v>
      </c>
      <c r="Q69">
        <f t="shared" si="3"/>
        <v>59</v>
      </c>
    </row>
    <row r="70" spans="1:17" ht="15">
      <c r="A70" s="103" t="s">
        <v>51</v>
      </c>
      <c r="B70">
        <v>6302</v>
      </c>
      <c r="O70" s="15">
        <f t="shared" si="4"/>
        <v>0</v>
      </c>
      <c r="Q70">
        <f t="shared" si="3"/>
        <v>60</v>
      </c>
    </row>
    <row r="71" spans="1:17" ht="15">
      <c r="A71" s="103" t="s">
        <v>52</v>
      </c>
      <c r="B71">
        <v>6304</v>
      </c>
      <c r="O71" s="15">
        <f t="shared" si="4"/>
        <v>0</v>
      </c>
      <c r="Q71">
        <f t="shared" si="3"/>
        <v>61</v>
      </c>
    </row>
    <row r="72" spans="1:17" ht="15">
      <c r="A72" s="103" t="s">
        <v>53</v>
      </c>
      <c r="B72">
        <v>6310</v>
      </c>
      <c r="O72" s="15">
        <f t="shared" si="4"/>
        <v>0</v>
      </c>
      <c r="Q72">
        <f t="shared" si="3"/>
        <v>62</v>
      </c>
    </row>
    <row r="73" spans="1:17" ht="15">
      <c r="A73" s="103" t="s">
        <v>54</v>
      </c>
      <c r="B73">
        <v>6330</v>
      </c>
      <c r="O73" s="15">
        <f t="shared" si="4"/>
        <v>0</v>
      </c>
      <c r="Q73">
        <f t="shared" si="3"/>
        <v>63</v>
      </c>
    </row>
    <row r="74" spans="1:17" ht="15">
      <c r="A74" s="103" t="s">
        <v>55</v>
      </c>
      <c r="B74">
        <v>6331</v>
      </c>
      <c r="O74" s="15">
        <f t="shared" si="4"/>
        <v>0</v>
      </c>
      <c r="Q74">
        <f t="shared" si="3"/>
        <v>64</v>
      </c>
    </row>
    <row r="75" spans="1:17" ht="15">
      <c r="A75" s="103" t="s">
        <v>56</v>
      </c>
      <c r="B75">
        <v>6340</v>
      </c>
      <c r="O75" s="15">
        <f t="shared" si="4"/>
        <v>0</v>
      </c>
      <c r="Q75">
        <f t="shared" si="3"/>
        <v>65</v>
      </c>
    </row>
    <row r="76" spans="1:17" ht="15">
      <c r="A76" s="103" t="s">
        <v>57</v>
      </c>
      <c r="B76">
        <v>6400</v>
      </c>
      <c r="O76" s="15">
        <f t="shared" si="4"/>
        <v>0</v>
      </c>
      <c r="Q76">
        <f t="shared" si="3"/>
        <v>66</v>
      </c>
    </row>
    <row r="77" spans="1:17" ht="15">
      <c r="A77" s="103" t="s">
        <v>58</v>
      </c>
      <c r="B77">
        <v>6401</v>
      </c>
      <c r="O77" s="15">
        <f t="shared" si="4"/>
        <v>0</v>
      </c>
      <c r="Q77">
        <f t="shared" si="3"/>
        <v>67</v>
      </c>
    </row>
    <row r="78" spans="1:17" ht="15">
      <c r="A78" s="103" t="s">
        <v>99</v>
      </c>
      <c r="B78">
        <v>6402</v>
      </c>
      <c r="O78" s="15">
        <f t="shared" si="4"/>
        <v>0</v>
      </c>
      <c r="Q78">
        <f t="shared" si="3"/>
        <v>68</v>
      </c>
    </row>
    <row r="79" spans="1:17" ht="15">
      <c r="A79" s="103" t="s">
        <v>59</v>
      </c>
      <c r="B79">
        <v>6403</v>
      </c>
      <c r="O79" s="15">
        <f t="shared" si="4"/>
        <v>0</v>
      </c>
      <c r="Q79">
        <f t="shared" si="3"/>
        <v>69</v>
      </c>
    </row>
    <row r="80" spans="1:17" ht="15">
      <c r="A80" s="103" t="s">
        <v>60</v>
      </c>
      <c r="B80">
        <v>6404</v>
      </c>
      <c r="O80" s="15">
        <f t="shared" si="4"/>
        <v>0</v>
      </c>
      <c r="Q80">
        <f t="shared" si="3"/>
        <v>70</v>
      </c>
    </row>
    <row r="81" spans="1:17" ht="15">
      <c r="A81" s="103" t="s">
        <v>100</v>
      </c>
      <c r="B81">
        <v>6405</v>
      </c>
      <c r="O81" s="15">
        <f t="shared" si="4"/>
        <v>0</v>
      </c>
      <c r="Q81">
        <f t="shared" si="3"/>
        <v>71</v>
      </c>
    </row>
    <row r="82" spans="1:17" ht="15">
      <c r="A82" s="103" t="s">
        <v>61</v>
      </c>
      <c r="B82">
        <v>6410</v>
      </c>
      <c r="O82" s="15">
        <f t="shared" si="4"/>
        <v>0</v>
      </c>
      <c r="Q82">
        <f t="shared" si="3"/>
        <v>72</v>
      </c>
    </row>
    <row r="83" spans="1:17" ht="15">
      <c r="A83" s="103" t="s">
        <v>62</v>
      </c>
      <c r="B83">
        <v>6430</v>
      </c>
      <c r="O83" s="15">
        <f t="shared" si="4"/>
        <v>0</v>
      </c>
      <c r="Q83">
        <f t="shared" si="3"/>
        <v>73</v>
      </c>
    </row>
    <row r="84" spans="1:17" ht="15">
      <c r="A84" s="103" t="s">
        <v>63</v>
      </c>
      <c r="B84">
        <v>6440</v>
      </c>
      <c r="O84" s="15">
        <f t="shared" si="4"/>
        <v>0</v>
      </c>
      <c r="Q84">
        <f t="shared" si="3"/>
        <v>74</v>
      </c>
    </row>
    <row r="85" spans="1:17" ht="15">
      <c r="A85" s="103" t="s">
        <v>64</v>
      </c>
      <c r="B85">
        <v>6450</v>
      </c>
      <c r="O85" s="15">
        <f t="shared" si="4"/>
        <v>0</v>
      </c>
      <c r="Q85">
        <f t="shared" si="3"/>
        <v>75</v>
      </c>
    </row>
    <row r="86" spans="1:17" ht="15">
      <c r="A86" s="103" t="s">
        <v>126</v>
      </c>
      <c r="B86">
        <v>6501</v>
      </c>
      <c r="O86" s="15">
        <f t="shared" si="4"/>
        <v>0</v>
      </c>
      <c r="Q86">
        <f t="shared" si="3"/>
        <v>76</v>
      </c>
    </row>
    <row r="87" spans="1:17" ht="15">
      <c r="A87" s="103" t="s">
        <v>65</v>
      </c>
      <c r="B87">
        <v>6600</v>
      </c>
      <c r="O87" s="15">
        <f t="shared" si="4"/>
        <v>0</v>
      </c>
      <c r="Q87">
        <f t="shared" si="3"/>
        <v>77</v>
      </c>
    </row>
    <row r="88" spans="1:17" ht="15">
      <c r="A88" s="103" t="s">
        <v>66</v>
      </c>
      <c r="B88">
        <v>6610</v>
      </c>
      <c r="O88" s="15">
        <f t="shared" si="4"/>
        <v>0</v>
      </c>
      <c r="Q88">
        <f t="shared" si="3"/>
        <v>78</v>
      </c>
    </row>
    <row r="89" spans="1:17" ht="15">
      <c r="A89" s="103" t="s">
        <v>67</v>
      </c>
      <c r="B89">
        <v>6700</v>
      </c>
      <c r="O89" s="15">
        <f t="shared" si="4"/>
        <v>0</v>
      </c>
      <c r="Q89">
        <f t="shared" si="3"/>
        <v>79</v>
      </c>
    </row>
    <row r="90" spans="1:17" ht="15">
      <c r="A90" s="103" t="s">
        <v>68</v>
      </c>
      <c r="B90">
        <v>6710</v>
      </c>
      <c r="O90" s="15">
        <f t="shared" si="4"/>
        <v>0</v>
      </c>
      <c r="Q90">
        <f t="shared" si="3"/>
        <v>80</v>
      </c>
    </row>
    <row r="91" spans="1:17" ht="15">
      <c r="A91" s="103" t="s">
        <v>124</v>
      </c>
      <c r="B91">
        <v>6720</v>
      </c>
      <c r="O91" s="15">
        <f t="shared" si="4"/>
        <v>0</v>
      </c>
      <c r="Q91">
        <f t="shared" si="3"/>
        <v>81</v>
      </c>
    </row>
    <row r="92" spans="1:17" ht="15">
      <c r="A92" s="103" t="s">
        <v>69</v>
      </c>
      <c r="B92">
        <v>6730</v>
      </c>
      <c r="O92" s="15">
        <f t="shared" si="4"/>
        <v>0</v>
      </c>
      <c r="Q92">
        <f t="shared" si="3"/>
        <v>82</v>
      </c>
    </row>
    <row r="93" spans="1:17" ht="15">
      <c r="A93" s="103" t="s">
        <v>70</v>
      </c>
      <c r="B93">
        <v>6740</v>
      </c>
      <c r="O93" s="15">
        <f t="shared" si="4"/>
        <v>0</v>
      </c>
      <c r="Q93">
        <f t="shared" si="3"/>
        <v>83</v>
      </c>
    </row>
    <row r="94" spans="1:17" ht="15">
      <c r="A94" s="103" t="s">
        <v>71</v>
      </c>
      <c r="B94">
        <v>6800</v>
      </c>
      <c r="O94" s="15">
        <f t="shared" si="4"/>
        <v>0</v>
      </c>
      <c r="Q94">
        <f t="shared" si="3"/>
        <v>84</v>
      </c>
    </row>
    <row r="95" spans="1:17" ht="15">
      <c r="A95" s="103" t="s">
        <v>72</v>
      </c>
      <c r="B95">
        <v>6810</v>
      </c>
      <c r="O95" s="15">
        <f t="shared" si="4"/>
        <v>0</v>
      </c>
      <c r="Q95">
        <f t="shared" si="3"/>
        <v>85</v>
      </c>
    </row>
    <row r="96" spans="1:17" ht="15">
      <c r="A96" s="103" t="s">
        <v>73</v>
      </c>
      <c r="B96">
        <v>6820</v>
      </c>
      <c r="O96" s="15">
        <f t="shared" si="4"/>
        <v>0</v>
      </c>
      <c r="Q96">
        <f t="shared" si="3"/>
        <v>86</v>
      </c>
    </row>
    <row r="97" spans="1:17" ht="15">
      <c r="A97" s="103" t="s">
        <v>74</v>
      </c>
      <c r="B97">
        <v>6840</v>
      </c>
      <c r="O97" s="15">
        <f t="shared" si="4"/>
        <v>0</v>
      </c>
      <c r="Q97">
        <f t="shared" si="3"/>
        <v>87</v>
      </c>
    </row>
    <row r="98" spans="1:17" ht="15">
      <c r="A98" s="103" t="s">
        <v>75</v>
      </c>
      <c r="B98">
        <v>6850</v>
      </c>
      <c r="O98" s="15">
        <f t="shared" si="4"/>
        <v>0</v>
      </c>
      <c r="Q98">
        <f t="shared" si="3"/>
        <v>88</v>
      </c>
    </row>
    <row r="99" spans="1:17" ht="15">
      <c r="A99" s="103" t="s">
        <v>76</v>
      </c>
      <c r="B99">
        <v>6860</v>
      </c>
      <c r="O99" s="15">
        <f t="shared" si="4"/>
        <v>0</v>
      </c>
      <c r="Q99">
        <f t="shared" si="3"/>
        <v>89</v>
      </c>
    </row>
    <row r="100" spans="1:17" ht="15">
      <c r="A100" s="103" t="s">
        <v>77</v>
      </c>
      <c r="B100">
        <v>6900</v>
      </c>
      <c r="O100" s="15">
        <f t="shared" si="4"/>
        <v>0</v>
      </c>
      <c r="Q100">
        <f t="shared" si="3"/>
        <v>90</v>
      </c>
    </row>
    <row r="101" spans="1:17" ht="15">
      <c r="A101" s="103" t="s">
        <v>78</v>
      </c>
      <c r="B101">
        <v>6910</v>
      </c>
      <c r="O101" s="15">
        <f t="shared" si="4"/>
        <v>0</v>
      </c>
      <c r="Q101">
        <f t="shared" si="3"/>
        <v>91</v>
      </c>
    </row>
    <row r="102" spans="1:17" ht="15">
      <c r="A102" s="103" t="s">
        <v>79</v>
      </c>
      <c r="B102">
        <v>6920</v>
      </c>
      <c r="O102" s="15">
        <f t="shared" si="4"/>
        <v>0</v>
      </c>
      <c r="Q102">
        <f t="shared" si="3"/>
        <v>92</v>
      </c>
    </row>
    <row r="103" spans="1:17" ht="15">
      <c r="A103" s="103" t="s">
        <v>101</v>
      </c>
      <c r="B103">
        <v>6921</v>
      </c>
      <c r="O103" s="15">
        <f t="shared" si="4"/>
        <v>0</v>
      </c>
      <c r="Q103">
        <f t="shared" si="3"/>
        <v>93</v>
      </c>
    </row>
    <row r="104" spans="1:17" ht="15">
      <c r="A104" s="103" t="s">
        <v>80</v>
      </c>
      <c r="B104">
        <v>6930</v>
      </c>
      <c r="O104" s="15">
        <f t="shared" si="4"/>
        <v>0</v>
      </c>
      <c r="Q104">
        <f t="shared" si="3"/>
        <v>94</v>
      </c>
    </row>
    <row r="105" spans="1:17" ht="15">
      <c r="A105" s="103" t="s">
        <v>110</v>
      </c>
      <c r="B105">
        <v>6940</v>
      </c>
      <c r="O105" s="15">
        <f t="shared" si="4"/>
        <v>0</v>
      </c>
      <c r="Q105">
        <f t="shared" si="3"/>
        <v>95</v>
      </c>
    </row>
    <row r="106" spans="1:17" ht="15">
      <c r="A106" s="103" t="s">
        <v>81</v>
      </c>
      <c r="B106">
        <v>6950</v>
      </c>
      <c r="O106" s="15">
        <f t="shared" si="4"/>
        <v>0</v>
      </c>
      <c r="Q106">
        <f t="shared" si="3"/>
        <v>96</v>
      </c>
    </row>
    <row r="107" spans="1:17" ht="15">
      <c r="A107" s="103" t="s">
        <v>82</v>
      </c>
      <c r="B107">
        <v>6960</v>
      </c>
      <c r="O107" s="15">
        <f t="shared" si="4"/>
        <v>0</v>
      </c>
      <c r="Q107">
        <f t="shared" si="3"/>
        <v>97</v>
      </c>
    </row>
    <row r="108" spans="1:17" ht="15">
      <c r="A108" s="103" t="s">
        <v>83</v>
      </c>
      <c r="B108">
        <v>7000</v>
      </c>
      <c r="O108" s="15">
        <f t="shared" si="4"/>
        <v>0</v>
      </c>
      <c r="Q108">
        <f aca="true" t="shared" si="5" ref="Q108:Q121">Q107+1</f>
        <v>98</v>
      </c>
    </row>
    <row r="109" spans="1:17" ht="15">
      <c r="A109" s="103" t="s">
        <v>84</v>
      </c>
      <c r="B109">
        <v>7500</v>
      </c>
      <c r="O109" s="15">
        <f t="shared" si="4"/>
        <v>0</v>
      </c>
      <c r="Q109">
        <f t="shared" si="5"/>
        <v>99</v>
      </c>
    </row>
    <row r="110" spans="1:17" ht="15">
      <c r="A110" s="103" t="s">
        <v>102</v>
      </c>
      <c r="B110">
        <v>7510</v>
      </c>
      <c r="O110" s="15">
        <f t="shared" si="4"/>
        <v>0</v>
      </c>
      <c r="Q110">
        <f t="shared" si="5"/>
        <v>100</v>
      </c>
    </row>
    <row r="111" spans="1:17" ht="15">
      <c r="A111" s="103" t="s">
        <v>103</v>
      </c>
      <c r="B111">
        <v>7800</v>
      </c>
      <c r="O111" s="15">
        <f t="shared" si="4"/>
        <v>0</v>
      </c>
      <c r="Q111">
        <f t="shared" si="5"/>
        <v>101</v>
      </c>
    </row>
    <row r="112" spans="1:17" ht="15">
      <c r="A112" s="103" t="s">
        <v>104</v>
      </c>
      <c r="B112">
        <v>7810</v>
      </c>
      <c r="O112" s="15">
        <f t="shared" si="4"/>
        <v>0</v>
      </c>
      <c r="Q112">
        <f t="shared" si="5"/>
        <v>102</v>
      </c>
    </row>
    <row r="113" spans="1:17" ht="15">
      <c r="A113" s="103" t="s">
        <v>105</v>
      </c>
      <c r="B113">
        <v>7820</v>
      </c>
      <c r="O113" s="15">
        <f t="shared" si="4"/>
        <v>0</v>
      </c>
      <c r="Q113">
        <f t="shared" si="5"/>
        <v>103</v>
      </c>
    </row>
    <row r="114" spans="1:17" ht="15">
      <c r="A114" s="103" t="s">
        <v>85</v>
      </c>
      <c r="B114">
        <v>7830</v>
      </c>
      <c r="O114" s="15">
        <f t="shared" si="4"/>
        <v>0</v>
      </c>
      <c r="Q114">
        <f t="shared" si="5"/>
        <v>104</v>
      </c>
    </row>
    <row r="115" spans="1:17" ht="15">
      <c r="A115" s="103" t="s">
        <v>86</v>
      </c>
      <c r="B115">
        <v>7840</v>
      </c>
      <c r="O115" s="15">
        <f t="shared" si="4"/>
        <v>0</v>
      </c>
      <c r="Q115">
        <f t="shared" si="5"/>
        <v>105</v>
      </c>
    </row>
    <row r="116" spans="1:17" ht="15">
      <c r="A116" s="103" t="s">
        <v>106</v>
      </c>
      <c r="B116">
        <v>7850</v>
      </c>
      <c r="O116" s="15">
        <f t="shared" si="4"/>
        <v>0</v>
      </c>
      <c r="Q116">
        <f t="shared" si="5"/>
        <v>106</v>
      </c>
    </row>
    <row r="117" spans="1:17" ht="15">
      <c r="A117" s="103" t="s">
        <v>107</v>
      </c>
      <c r="B117">
        <v>7910</v>
      </c>
      <c r="O117" s="15">
        <f t="shared" si="4"/>
        <v>0</v>
      </c>
      <c r="Q117">
        <f t="shared" si="5"/>
        <v>107</v>
      </c>
    </row>
    <row r="118" spans="1:17" ht="15">
      <c r="A118" s="103" t="s">
        <v>87</v>
      </c>
      <c r="B118">
        <v>7920</v>
      </c>
      <c r="O118" s="15">
        <f t="shared" si="4"/>
        <v>0</v>
      </c>
      <c r="Q118">
        <f t="shared" si="5"/>
        <v>108</v>
      </c>
    </row>
    <row r="119" spans="1:17" ht="15">
      <c r="A119" s="103" t="s">
        <v>108</v>
      </c>
      <c r="B119">
        <v>7930</v>
      </c>
      <c r="O119" s="15">
        <f t="shared" si="4"/>
        <v>0</v>
      </c>
      <c r="Q119">
        <f t="shared" si="5"/>
        <v>109</v>
      </c>
    </row>
    <row r="120" spans="1:17" ht="15">
      <c r="A120" s="103" t="s">
        <v>109</v>
      </c>
      <c r="B120">
        <v>7931</v>
      </c>
      <c r="O120" s="15">
        <f>SUM(C120:N120)</f>
        <v>0</v>
      </c>
      <c r="Q120">
        <f t="shared" si="5"/>
        <v>110</v>
      </c>
    </row>
    <row r="121" spans="1:17" ht="15.75" thickBot="1">
      <c r="A121" s="128" t="s">
        <v>88</v>
      </c>
      <c r="B121" s="116"/>
      <c r="C121" s="116">
        <f>SUM(C43:C120)</f>
        <v>0</v>
      </c>
      <c r="D121" s="116">
        <f aca="true" t="shared" si="6" ref="D121:O121">SUM(D43:D120)</f>
        <v>0</v>
      </c>
      <c r="E121" s="116">
        <f t="shared" si="6"/>
        <v>0</v>
      </c>
      <c r="F121" s="116">
        <f t="shared" si="6"/>
        <v>0</v>
      </c>
      <c r="G121" s="116">
        <f t="shared" si="6"/>
        <v>0</v>
      </c>
      <c r="H121" s="116">
        <f t="shared" si="6"/>
        <v>0</v>
      </c>
      <c r="I121" s="116">
        <f t="shared" si="6"/>
        <v>0</v>
      </c>
      <c r="J121" s="116">
        <f t="shared" si="6"/>
        <v>0</v>
      </c>
      <c r="K121" s="116">
        <f t="shared" si="6"/>
        <v>0</v>
      </c>
      <c r="L121" s="116">
        <f t="shared" si="6"/>
        <v>0</v>
      </c>
      <c r="M121" s="116">
        <f t="shared" si="6"/>
        <v>0</v>
      </c>
      <c r="N121" s="116">
        <f t="shared" si="6"/>
        <v>0</v>
      </c>
      <c r="O121" s="116">
        <f t="shared" si="6"/>
        <v>0</v>
      </c>
      <c r="P121" s="120">
        <f>SUBTOTAL(109,P43:P120)</f>
        <v>0</v>
      </c>
      <c r="Q121" s="121">
        <f t="shared" si="5"/>
        <v>111</v>
      </c>
    </row>
    <row r="122" spans="1:15" ht="15">
      <c r="A122" s="10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7" ht="15.75" thickBot="1">
      <c r="A123" s="148" t="s">
        <v>89</v>
      </c>
      <c r="B123" s="46"/>
      <c r="C123" s="46">
        <f>+C31-C121</f>
        <v>25</v>
      </c>
      <c r="D123" s="46">
        <f aca="true" t="shared" si="7" ref="D123:O123">+D31-D121</f>
        <v>25</v>
      </c>
      <c r="E123" s="46">
        <f t="shared" si="7"/>
        <v>25</v>
      </c>
      <c r="F123" s="46">
        <f t="shared" si="7"/>
        <v>25</v>
      </c>
      <c r="G123" s="46">
        <f t="shared" si="7"/>
        <v>25</v>
      </c>
      <c r="H123" s="46">
        <f t="shared" si="7"/>
        <v>25</v>
      </c>
      <c r="I123" s="46">
        <f t="shared" si="7"/>
        <v>25</v>
      </c>
      <c r="J123" s="46">
        <f t="shared" si="7"/>
        <v>25</v>
      </c>
      <c r="K123" s="46">
        <f t="shared" si="7"/>
        <v>25</v>
      </c>
      <c r="L123" s="46">
        <f t="shared" si="7"/>
        <v>25</v>
      </c>
      <c r="M123" s="46">
        <f t="shared" si="7"/>
        <v>25</v>
      </c>
      <c r="N123" s="46">
        <f t="shared" si="7"/>
        <v>25</v>
      </c>
      <c r="O123" s="46">
        <f t="shared" si="7"/>
        <v>300</v>
      </c>
      <c r="P123" s="183">
        <f>+P31-P121</f>
        <v>268.26</v>
      </c>
      <c r="Q123" s="1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T123"/>
  <sheetViews>
    <sheetView workbookViewId="0" topLeftCell="A1">
      <selection activeCell="T113" sqref="T113:T124"/>
    </sheetView>
  </sheetViews>
  <sheetFormatPr defaultColWidth="9.140625" defaultRowHeight="15"/>
  <cols>
    <col min="1" max="1" width="32.57421875" style="0" bestFit="1" customWidth="1"/>
    <col min="2" max="2" width="9.7109375" style="0" bestFit="1" customWidth="1"/>
    <col min="3" max="8" width="9.00390625" style="0" customWidth="1"/>
    <col min="9" max="9" width="9.00390625" style="5" customWidth="1"/>
    <col min="10" max="14" width="9.00390625" style="0" customWidth="1"/>
    <col min="15" max="15" width="10.8515625" style="5" bestFit="1" customWidth="1"/>
    <col min="16" max="16" width="10.8515625" style="0" bestFit="1" customWidth="1"/>
    <col min="17" max="17" width="9.00390625" style="0" customWidth="1"/>
    <col min="20" max="20" width="9.57421875" style="0" bestFit="1" customWidth="1"/>
  </cols>
  <sheetData>
    <row r="1" spans="1:17" ht="16.5" thickBot="1">
      <c r="A1" s="110" t="s">
        <v>183</v>
      </c>
      <c r="B1" s="110" t="s">
        <v>167</v>
      </c>
      <c r="C1" s="110" t="s">
        <v>168</v>
      </c>
      <c r="D1" s="110" t="s">
        <v>169</v>
      </c>
      <c r="E1" s="110" t="s">
        <v>170</v>
      </c>
      <c r="F1" s="110" t="s">
        <v>171</v>
      </c>
      <c r="G1" s="110" t="s">
        <v>172</v>
      </c>
      <c r="H1" s="110" t="s">
        <v>173</v>
      </c>
      <c r="I1" s="110" t="s">
        <v>174</v>
      </c>
      <c r="J1" s="110" t="s">
        <v>175</v>
      </c>
      <c r="K1" s="110" t="s">
        <v>176</v>
      </c>
      <c r="L1" s="110" t="s">
        <v>177</v>
      </c>
      <c r="M1" s="110" t="s">
        <v>178</v>
      </c>
      <c r="N1" s="110" t="s">
        <v>179</v>
      </c>
      <c r="O1" s="110" t="s">
        <v>180</v>
      </c>
      <c r="P1" s="110" t="s">
        <v>181</v>
      </c>
      <c r="Q1" s="110" t="s">
        <v>182</v>
      </c>
    </row>
    <row r="2" spans="1:17" ht="30.75" thickBot="1">
      <c r="A2" s="159" t="s">
        <v>145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0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2" t="s">
        <v>121</v>
      </c>
      <c r="O2" s="178" t="s">
        <v>217</v>
      </c>
      <c r="P2" s="181" t="s">
        <v>132</v>
      </c>
      <c r="Q2" s="165"/>
    </row>
    <row r="3" spans="1:16" ht="15">
      <c r="A3" s="111" t="s">
        <v>0</v>
      </c>
      <c r="B3" s="1"/>
      <c r="C3" s="14"/>
      <c r="D3" s="14"/>
      <c r="E3" s="14"/>
      <c r="F3" s="14"/>
      <c r="G3" s="14"/>
      <c r="H3" s="14"/>
      <c r="I3" s="21"/>
      <c r="J3" s="14"/>
      <c r="K3" s="14"/>
      <c r="L3" s="14"/>
      <c r="M3" s="14"/>
      <c r="N3" s="14"/>
      <c r="O3" s="17">
        <f aca="true" t="shared" si="0" ref="O3:O67">SUM(C3:N3)</f>
        <v>0</v>
      </c>
      <c r="P3" s="39"/>
    </row>
    <row r="4" spans="1:17" ht="15">
      <c r="A4" s="112" t="s">
        <v>1</v>
      </c>
      <c r="B4">
        <v>4011</v>
      </c>
      <c r="O4" s="17">
        <f t="shared" si="0"/>
        <v>0</v>
      </c>
      <c r="P4" s="39"/>
      <c r="Q4">
        <v>1</v>
      </c>
    </row>
    <row r="5" spans="1:17" ht="15">
      <c r="A5" s="112" t="s">
        <v>2</v>
      </c>
      <c r="B5">
        <v>4012</v>
      </c>
      <c r="O5" s="17">
        <f t="shared" si="0"/>
        <v>0</v>
      </c>
      <c r="P5" s="39"/>
      <c r="Q5">
        <v>2</v>
      </c>
    </row>
    <row r="6" spans="1:17" ht="15">
      <c r="A6" s="112" t="s">
        <v>91</v>
      </c>
      <c r="B6">
        <v>4013</v>
      </c>
      <c r="O6" s="17">
        <f t="shared" si="0"/>
        <v>0</v>
      </c>
      <c r="P6" s="39"/>
      <c r="Q6">
        <v>3</v>
      </c>
    </row>
    <row r="7" spans="1:17" ht="15">
      <c r="A7" s="112" t="s">
        <v>3</v>
      </c>
      <c r="B7">
        <v>4014</v>
      </c>
      <c r="O7" s="17">
        <f t="shared" si="0"/>
        <v>0</v>
      </c>
      <c r="P7" s="39"/>
      <c r="Q7">
        <v>4</v>
      </c>
    </row>
    <row r="8" spans="1:17" ht="15">
      <c r="A8" s="112" t="s">
        <v>92</v>
      </c>
      <c r="B8">
        <v>4016</v>
      </c>
      <c r="O8" s="17">
        <f t="shared" si="0"/>
        <v>0</v>
      </c>
      <c r="P8" s="39"/>
      <c r="Q8">
        <v>5</v>
      </c>
    </row>
    <row r="9" spans="1:17" ht="15">
      <c r="A9" s="112" t="s">
        <v>4</v>
      </c>
      <c r="B9">
        <v>4017</v>
      </c>
      <c r="O9" s="17">
        <f t="shared" si="0"/>
        <v>0</v>
      </c>
      <c r="P9" s="39"/>
      <c r="Q9">
        <v>6</v>
      </c>
    </row>
    <row r="10" spans="1:17" ht="15">
      <c r="A10" s="112" t="s">
        <v>93</v>
      </c>
      <c r="B10">
        <v>4018</v>
      </c>
      <c r="O10" s="17">
        <f t="shared" si="0"/>
        <v>0</v>
      </c>
      <c r="P10" s="39"/>
      <c r="Q10">
        <v>7</v>
      </c>
    </row>
    <row r="11" spans="1:17" ht="15">
      <c r="A11" s="112" t="s">
        <v>5</v>
      </c>
      <c r="B11">
        <v>4020</v>
      </c>
      <c r="O11" s="17">
        <f t="shared" si="0"/>
        <v>0</v>
      </c>
      <c r="P11" s="39"/>
      <c r="Q11">
        <v>8</v>
      </c>
    </row>
    <row r="12" spans="1:17" ht="15">
      <c r="A12" s="112" t="s">
        <v>6</v>
      </c>
      <c r="B12">
        <v>4021</v>
      </c>
      <c r="O12" s="17">
        <f t="shared" si="0"/>
        <v>0</v>
      </c>
      <c r="P12" s="39"/>
      <c r="Q12">
        <v>9</v>
      </c>
    </row>
    <row r="13" spans="1:17" ht="15">
      <c r="A13" s="112" t="s">
        <v>7</v>
      </c>
      <c r="B13">
        <v>4022</v>
      </c>
      <c r="O13" s="17">
        <f t="shared" si="0"/>
        <v>0</v>
      </c>
      <c r="P13" s="39"/>
      <c r="Q13">
        <v>10</v>
      </c>
    </row>
    <row r="14" spans="1:17" ht="15">
      <c r="A14" s="112" t="s">
        <v>8</v>
      </c>
      <c r="B14">
        <v>4024</v>
      </c>
      <c r="O14" s="17">
        <f t="shared" si="0"/>
        <v>0</v>
      </c>
      <c r="P14" s="39"/>
      <c r="Q14">
        <v>11</v>
      </c>
    </row>
    <row r="15" spans="1:17" ht="15">
      <c r="A15" s="112" t="s">
        <v>9</v>
      </c>
      <c r="B15">
        <v>4030</v>
      </c>
      <c r="O15" s="17">
        <f t="shared" si="0"/>
        <v>0</v>
      </c>
      <c r="P15" s="39"/>
      <c r="Q15">
        <v>12</v>
      </c>
    </row>
    <row r="16" spans="1:17" ht="15">
      <c r="A16" s="112" t="s">
        <v>10</v>
      </c>
      <c r="B16">
        <v>4031</v>
      </c>
      <c r="O16" s="17">
        <f t="shared" si="0"/>
        <v>0</v>
      </c>
      <c r="P16" s="39"/>
      <c r="Q16">
        <v>13</v>
      </c>
    </row>
    <row r="17" spans="1:17" ht="15">
      <c r="A17" s="112" t="s">
        <v>11</v>
      </c>
      <c r="B17">
        <v>4040</v>
      </c>
      <c r="O17" s="17">
        <f t="shared" si="0"/>
        <v>0</v>
      </c>
      <c r="P17" s="39"/>
      <c r="Q17">
        <v>14</v>
      </c>
    </row>
    <row r="18" spans="1:17" ht="15">
      <c r="A18" s="112" t="s">
        <v>12</v>
      </c>
      <c r="B18">
        <v>4041</v>
      </c>
      <c r="O18" s="17">
        <f t="shared" si="0"/>
        <v>0</v>
      </c>
      <c r="P18" s="39"/>
      <c r="Q18">
        <v>15</v>
      </c>
    </row>
    <row r="19" spans="1:17" ht="15">
      <c r="A19" s="112" t="s">
        <v>13</v>
      </c>
      <c r="B19">
        <v>4042</v>
      </c>
      <c r="O19" s="17">
        <f t="shared" si="0"/>
        <v>0</v>
      </c>
      <c r="P19" s="39"/>
      <c r="Q19">
        <v>16</v>
      </c>
    </row>
    <row r="20" spans="1:17" ht="15">
      <c r="A20" s="112" t="s">
        <v>14</v>
      </c>
      <c r="B20">
        <v>4044</v>
      </c>
      <c r="O20" s="17">
        <f t="shared" si="0"/>
        <v>0</v>
      </c>
      <c r="P20" s="39"/>
      <c r="Q20">
        <v>17</v>
      </c>
    </row>
    <row r="21" spans="1:17" ht="15">
      <c r="A21" s="112" t="s">
        <v>156</v>
      </c>
      <c r="B21">
        <v>4046</v>
      </c>
      <c r="O21" s="17"/>
      <c r="P21" s="39"/>
      <c r="Q21">
        <v>18</v>
      </c>
    </row>
    <row r="22" spans="1:17" ht="15">
      <c r="A22" s="112" t="s">
        <v>15</v>
      </c>
      <c r="B22">
        <v>4047</v>
      </c>
      <c r="O22" s="17">
        <f t="shared" si="0"/>
        <v>0</v>
      </c>
      <c r="P22" s="39"/>
      <c r="Q22">
        <v>19</v>
      </c>
    </row>
    <row r="23" spans="1:17" ht="15">
      <c r="A23" s="112" t="s">
        <v>16</v>
      </c>
      <c r="B23">
        <v>4880</v>
      </c>
      <c r="O23" s="17">
        <f t="shared" si="0"/>
        <v>0</v>
      </c>
      <c r="P23" s="39"/>
      <c r="Q23">
        <v>20</v>
      </c>
    </row>
    <row r="24" spans="1:17" ht="15">
      <c r="A24" s="112" t="s">
        <v>123</v>
      </c>
      <c r="B24">
        <v>4901</v>
      </c>
      <c r="C24" t="s">
        <v>144</v>
      </c>
      <c r="I24" s="5">
        <v>2000</v>
      </c>
      <c r="O24" s="17">
        <f t="shared" si="0"/>
        <v>2000</v>
      </c>
      <c r="P24" s="39">
        <v>1500</v>
      </c>
      <c r="Q24">
        <v>21</v>
      </c>
    </row>
    <row r="25" spans="1:17" ht="15">
      <c r="A25" s="112" t="s">
        <v>125</v>
      </c>
      <c r="B25">
        <v>4910</v>
      </c>
      <c r="O25" s="17">
        <f t="shared" si="0"/>
        <v>0</v>
      </c>
      <c r="P25" s="39"/>
      <c r="Q25">
        <v>22</v>
      </c>
    </row>
    <row r="26" spans="1:17" ht="15">
      <c r="A26" s="112" t="s">
        <v>17</v>
      </c>
      <c r="B26">
        <v>4920</v>
      </c>
      <c r="O26" s="17">
        <f t="shared" si="0"/>
        <v>0</v>
      </c>
      <c r="P26" s="39"/>
      <c r="Q26">
        <v>23</v>
      </c>
    </row>
    <row r="27" spans="1:17" ht="15">
      <c r="A27" s="112" t="s">
        <v>18</v>
      </c>
      <c r="B27">
        <v>4921</v>
      </c>
      <c r="O27" s="17">
        <f t="shared" si="0"/>
        <v>0</v>
      </c>
      <c r="P27" s="39"/>
      <c r="Q27">
        <v>24</v>
      </c>
    </row>
    <row r="28" spans="1:17" ht="15">
      <c r="A28" s="112" t="s">
        <v>19</v>
      </c>
      <c r="B28">
        <v>4930</v>
      </c>
      <c r="O28" s="17">
        <f t="shared" si="0"/>
        <v>0</v>
      </c>
      <c r="P28" s="39"/>
      <c r="Q28">
        <v>25</v>
      </c>
    </row>
    <row r="29" spans="1:17" ht="15">
      <c r="A29" s="111" t="s">
        <v>20</v>
      </c>
      <c r="B29">
        <v>4990</v>
      </c>
      <c r="O29" s="17">
        <f t="shared" si="0"/>
        <v>0</v>
      </c>
      <c r="P29" s="39"/>
      <c r="Q29">
        <v>26</v>
      </c>
    </row>
    <row r="30" spans="1:17" ht="15">
      <c r="A30" s="112" t="s">
        <v>21</v>
      </c>
      <c r="B30">
        <v>4992</v>
      </c>
      <c r="O30" s="17">
        <f t="shared" si="0"/>
        <v>0</v>
      </c>
      <c r="P30" s="39"/>
      <c r="Q30">
        <v>27</v>
      </c>
    </row>
    <row r="31" spans="1:17" ht="15.75" thickBot="1">
      <c r="A31" s="127" t="s">
        <v>22</v>
      </c>
      <c r="B31" s="116"/>
      <c r="C31" s="116"/>
      <c r="D31" s="116"/>
      <c r="E31" s="116"/>
      <c r="F31" s="116"/>
      <c r="G31" s="116"/>
      <c r="H31" s="116"/>
      <c r="I31" s="117">
        <f>SUM(I24:I30)</f>
        <v>2000</v>
      </c>
      <c r="J31" s="116"/>
      <c r="K31" s="116"/>
      <c r="L31" s="116"/>
      <c r="M31" s="116"/>
      <c r="N31" s="116"/>
      <c r="O31" s="118">
        <f t="shared" si="0"/>
        <v>2000</v>
      </c>
      <c r="P31" s="135">
        <f>SUBTOTAL(109,P3:P30)</f>
        <v>1500</v>
      </c>
      <c r="Q31" s="121">
        <v>28</v>
      </c>
    </row>
    <row r="32" spans="1:16" ht="15">
      <c r="A32" s="112" t="s">
        <v>23</v>
      </c>
      <c r="O32" s="17">
        <f t="shared" si="0"/>
        <v>0</v>
      </c>
      <c r="P32" s="39"/>
    </row>
    <row r="33" spans="1:17" ht="15">
      <c r="A33" s="112" t="s">
        <v>24</v>
      </c>
      <c r="O33" s="17">
        <f t="shared" si="0"/>
        <v>0</v>
      </c>
      <c r="P33" s="39"/>
      <c r="Q33">
        <v>29</v>
      </c>
    </row>
    <row r="34" spans="1:17" ht="15">
      <c r="A34" s="112" t="s">
        <v>25</v>
      </c>
      <c r="B34">
        <v>5010</v>
      </c>
      <c r="O34" s="17">
        <f t="shared" si="0"/>
        <v>0</v>
      </c>
      <c r="P34" s="39"/>
      <c r="Q34">
        <v>30</v>
      </c>
    </row>
    <row r="35" spans="1:17" ht="15">
      <c r="A35" s="112" t="s">
        <v>26</v>
      </c>
      <c r="B35">
        <v>4970</v>
      </c>
      <c r="O35" s="17">
        <f t="shared" si="0"/>
        <v>0</v>
      </c>
      <c r="P35" s="39"/>
      <c r="Q35">
        <v>31</v>
      </c>
    </row>
    <row r="36" spans="1:16" ht="15">
      <c r="A36" s="112" t="s">
        <v>27</v>
      </c>
      <c r="O36" s="17">
        <f t="shared" si="0"/>
        <v>0</v>
      </c>
      <c r="P36" s="39"/>
    </row>
    <row r="37" spans="1:16" ht="15">
      <c r="A37" s="113" t="s">
        <v>23</v>
      </c>
      <c r="O37" s="17">
        <f t="shared" si="0"/>
        <v>0</v>
      </c>
      <c r="P37" s="39"/>
    </row>
    <row r="38" spans="1:16" ht="15">
      <c r="A38" s="112"/>
      <c r="O38" s="17">
        <f t="shared" si="0"/>
        <v>0</v>
      </c>
      <c r="P38" s="39"/>
    </row>
    <row r="39" spans="1:16" ht="15">
      <c r="A39" s="112" t="s">
        <v>28</v>
      </c>
      <c r="O39" s="17">
        <f t="shared" si="0"/>
        <v>0</v>
      </c>
      <c r="P39" s="39"/>
    </row>
    <row r="40" spans="1:16" ht="15">
      <c r="A40" s="112"/>
      <c r="O40" s="17">
        <f t="shared" si="0"/>
        <v>0</v>
      </c>
      <c r="P40" s="39"/>
    </row>
    <row r="41" spans="1:16" ht="15">
      <c r="A41" s="114" t="s">
        <v>29</v>
      </c>
      <c r="O41" s="17">
        <f t="shared" si="0"/>
        <v>0</v>
      </c>
      <c r="P41" s="39"/>
    </row>
    <row r="42" spans="1:17" ht="15">
      <c r="A42" s="112" t="s">
        <v>25</v>
      </c>
      <c r="B42">
        <v>5010</v>
      </c>
      <c r="O42" s="17">
        <f t="shared" si="0"/>
        <v>0</v>
      </c>
      <c r="P42" s="39"/>
      <c r="Q42">
        <v>32</v>
      </c>
    </row>
    <row r="43" spans="1:17" ht="15">
      <c r="A43" s="112" t="s">
        <v>30</v>
      </c>
      <c r="B43">
        <v>6000</v>
      </c>
      <c r="O43" s="17">
        <f t="shared" si="0"/>
        <v>0</v>
      </c>
      <c r="P43" s="39"/>
      <c r="Q43">
        <f>Q42+1</f>
        <v>33</v>
      </c>
    </row>
    <row r="44" spans="1:17" ht="15">
      <c r="A44" s="112" t="s">
        <v>31</v>
      </c>
      <c r="B44">
        <v>6005</v>
      </c>
      <c r="O44" s="17">
        <f t="shared" si="0"/>
        <v>0</v>
      </c>
      <c r="P44" s="39"/>
      <c r="Q44">
        <f aca="true" t="shared" si="1" ref="Q44:Q107">Q43+1</f>
        <v>34</v>
      </c>
    </row>
    <row r="45" spans="1:17" ht="15">
      <c r="A45" s="112" t="s">
        <v>32</v>
      </c>
      <c r="B45">
        <v>6010</v>
      </c>
      <c r="O45" s="17">
        <f t="shared" si="0"/>
        <v>0</v>
      </c>
      <c r="P45" s="39"/>
      <c r="Q45">
        <f t="shared" si="1"/>
        <v>35</v>
      </c>
    </row>
    <row r="46" spans="1:17" ht="15">
      <c r="A46" s="112" t="s">
        <v>154</v>
      </c>
      <c r="O46" s="17">
        <f t="shared" si="0"/>
        <v>0</v>
      </c>
      <c r="P46" s="39"/>
      <c r="Q46">
        <f t="shared" si="1"/>
        <v>36</v>
      </c>
    </row>
    <row r="47" spans="1:17" ht="15">
      <c r="A47" s="112" t="s">
        <v>33</v>
      </c>
      <c r="B47">
        <v>6110</v>
      </c>
      <c r="O47" s="17">
        <f t="shared" si="0"/>
        <v>0</v>
      </c>
      <c r="P47" s="39"/>
      <c r="Q47">
        <f t="shared" si="1"/>
        <v>37</v>
      </c>
    </row>
    <row r="48" spans="1:17" ht="15">
      <c r="A48" s="112" t="s">
        <v>34</v>
      </c>
      <c r="B48">
        <v>6120</v>
      </c>
      <c r="O48" s="17">
        <f t="shared" si="0"/>
        <v>0</v>
      </c>
      <c r="P48" s="39"/>
      <c r="Q48">
        <f t="shared" si="1"/>
        <v>38</v>
      </c>
    </row>
    <row r="49" spans="1:17" ht="15">
      <c r="A49" s="112" t="s">
        <v>35</v>
      </c>
      <c r="B49">
        <v>6130</v>
      </c>
      <c r="O49" s="17">
        <f t="shared" si="0"/>
        <v>0</v>
      </c>
      <c r="P49" s="39"/>
      <c r="Q49">
        <f t="shared" si="1"/>
        <v>39</v>
      </c>
    </row>
    <row r="50" spans="1:17" ht="15">
      <c r="A50" s="112" t="s">
        <v>36</v>
      </c>
      <c r="B50">
        <v>6140</v>
      </c>
      <c r="O50" s="17">
        <f t="shared" si="0"/>
        <v>0</v>
      </c>
      <c r="P50" s="39"/>
      <c r="Q50">
        <f t="shared" si="1"/>
        <v>40</v>
      </c>
    </row>
    <row r="51" spans="1:17" ht="15">
      <c r="A51" s="112" t="s">
        <v>37</v>
      </c>
      <c r="B51">
        <v>6150</v>
      </c>
      <c r="O51" s="17">
        <f t="shared" si="0"/>
        <v>0</v>
      </c>
      <c r="P51" s="39"/>
      <c r="Q51">
        <f t="shared" si="1"/>
        <v>41</v>
      </c>
    </row>
    <row r="52" spans="1:17" ht="15">
      <c r="A52" s="112" t="s">
        <v>38</v>
      </c>
      <c r="B52">
        <v>6155</v>
      </c>
      <c r="O52" s="17">
        <f t="shared" si="0"/>
        <v>0</v>
      </c>
      <c r="P52" s="39"/>
      <c r="Q52">
        <f t="shared" si="1"/>
        <v>42</v>
      </c>
    </row>
    <row r="53" spans="1:17" ht="15">
      <c r="A53" s="112" t="s">
        <v>94</v>
      </c>
      <c r="B53">
        <v>6170</v>
      </c>
      <c r="O53" s="17">
        <f t="shared" si="0"/>
        <v>0</v>
      </c>
      <c r="P53" s="39"/>
      <c r="Q53">
        <f t="shared" si="1"/>
        <v>43</v>
      </c>
    </row>
    <row r="54" spans="1:17" ht="15">
      <c r="A54" s="112" t="s">
        <v>95</v>
      </c>
      <c r="B54">
        <v>6172</v>
      </c>
      <c r="O54" s="17">
        <f t="shared" si="0"/>
        <v>0</v>
      </c>
      <c r="P54" s="39"/>
      <c r="Q54">
        <f t="shared" si="1"/>
        <v>44</v>
      </c>
    </row>
    <row r="55" spans="1:17" ht="15">
      <c r="A55" s="112" t="s">
        <v>96</v>
      </c>
      <c r="B55">
        <v>6180</v>
      </c>
      <c r="O55" s="17">
        <f t="shared" si="0"/>
        <v>0</v>
      </c>
      <c r="P55" s="39"/>
      <c r="Q55">
        <f t="shared" si="1"/>
        <v>45</v>
      </c>
    </row>
    <row r="56" spans="1:17" ht="15">
      <c r="A56" s="112" t="s">
        <v>97</v>
      </c>
      <c r="B56">
        <v>6182</v>
      </c>
      <c r="O56" s="17">
        <f t="shared" si="0"/>
        <v>0</v>
      </c>
      <c r="P56" s="39"/>
      <c r="Q56">
        <f t="shared" si="1"/>
        <v>46</v>
      </c>
    </row>
    <row r="57" spans="1:17" ht="15">
      <c r="A57" s="112" t="s">
        <v>98</v>
      </c>
      <c r="B57">
        <v>6200</v>
      </c>
      <c r="O57" s="17">
        <f t="shared" si="0"/>
        <v>0</v>
      </c>
      <c r="P57" s="39"/>
      <c r="Q57">
        <f t="shared" si="1"/>
        <v>47</v>
      </c>
    </row>
    <row r="58" spans="1:17" ht="15">
      <c r="A58" s="112" t="s">
        <v>39</v>
      </c>
      <c r="B58">
        <v>6210</v>
      </c>
      <c r="O58" s="17">
        <f t="shared" si="0"/>
        <v>0</v>
      </c>
      <c r="P58" s="39"/>
      <c r="Q58">
        <f t="shared" si="1"/>
        <v>48</v>
      </c>
    </row>
    <row r="59" spans="1:17" ht="15">
      <c r="A59" s="112" t="s">
        <v>40</v>
      </c>
      <c r="B59">
        <v>6210</v>
      </c>
      <c r="O59" s="17">
        <f t="shared" si="0"/>
        <v>0</v>
      </c>
      <c r="P59" s="39"/>
      <c r="Q59">
        <f t="shared" si="1"/>
        <v>49</v>
      </c>
    </row>
    <row r="60" spans="1:17" ht="15">
      <c r="A60" s="112" t="s">
        <v>41</v>
      </c>
      <c r="B60">
        <v>6221</v>
      </c>
      <c r="O60" s="17">
        <f t="shared" si="0"/>
        <v>0</v>
      </c>
      <c r="P60" s="39"/>
      <c r="Q60">
        <f t="shared" si="1"/>
        <v>50</v>
      </c>
    </row>
    <row r="61" spans="1:17" ht="15">
      <c r="A61" s="112" t="s">
        <v>42</v>
      </c>
      <c r="B61">
        <v>6222</v>
      </c>
      <c r="O61" s="17">
        <f t="shared" si="0"/>
        <v>0</v>
      </c>
      <c r="P61" s="39"/>
      <c r="Q61">
        <f t="shared" si="1"/>
        <v>51</v>
      </c>
    </row>
    <row r="62" spans="1:17" ht="15">
      <c r="A62" s="112" t="s">
        <v>43</v>
      </c>
      <c r="B62">
        <v>6223</v>
      </c>
      <c r="O62" s="17">
        <f t="shared" si="0"/>
        <v>0</v>
      </c>
      <c r="P62" s="39"/>
      <c r="Q62">
        <f t="shared" si="1"/>
        <v>52</v>
      </c>
    </row>
    <row r="63" spans="1:17" ht="15">
      <c r="A63" s="112" t="s">
        <v>44</v>
      </c>
      <c r="B63">
        <v>6224</v>
      </c>
      <c r="O63" s="17">
        <f t="shared" si="0"/>
        <v>0</v>
      </c>
      <c r="P63" s="39"/>
      <c r="Q63">
        <f t="shared" si="1"/>
        <v>53</v>
      </c>
    </row>
    <row r="64" spans="1:17" ht="15">
      <c r="A64" s="112" t="s">
        <v>45</v>
      </c>
      <c r="B64">
        <v>6230</v>
      </c>
      <c r="O64" s="17">
        <f t="shared" si="0"/>
        <v>0</v>
      </c>
      <c r="P64" s="39"/>
      <c r="Q64">
        <f t="shared" si="1"/>
        <v>54</v>
      </c>
    </row>
    <row r="65" spans="1:17" ht="15">
      <c r="A65" s="112" t="s">
        <v>46</v>
      </c>
      <c r="B65">
        <v>6240</v>
      </c>
      <c r="O65" s="17">
        <f t="shared" si="0"/>
        <v>0</v>
      </c>
      <c r="P65" s="39"/>
      <c r="Q65">
        <f t="shared" si="1"/>
        <v>55</v>
      </c>
    </row>
    <row r="66" spans="1:17" ht="15">
      <c r="A66" s="112" t="s">
        <v>47</v>
      </c>
      <c r="B66">
        <v>6250</v>
      </c>
      <c r="O66" s="17">
        <f t="shared" si="0"/>
        <v>0</v>
      </c>
      <c r="P66" s="39"/>
      <c r="Q66">
        <f t="shared" si="1"/>
        <v>56</v>
      </c>
    </row>
    <row r="67" spans="1:17" ht="15">
      <c r="A67" s="112" t="s">
        <v>48</v>
      </c>
      <c r="B67">
        <v>6260</v>
      </c>
      <c r="O67" s="17">
        <f t="shared" si="0"/>
        <v>0</v>
      </c>
      <c r="P67" s="39"/>
      <c r="Q67">
        <f t="shared" si="1"/>
        <v>57</v>
      </c>
    </row>
    <row r="68" spans="1:17" ht="15">
      <c r="A68" s="112" t="s">
        <v>49</v>
      </c>
      <c r="B68">
        <v>6300</v>
      </c>
      <c r="I68" s="5">
        <v>100</v>
      </c>
      <c r="O68" s="17">
        <f aca="true" t="shared" si="2" ref="O68:O119">SUM(C68:N68)</f>
        <v>100</v>
      </c>
      <c r="P68" s="39">
        <v>0</v>
      </c>
      <c r="Q68">
        <f t="shared" si="1"/>
        <v>58</v>
      </c>
    </row>
    <row r="69" spans="1:17" ht="15">
      <c r="A69" s="112" t="s">
        <v>50</v>
      </c>
      <c r="B69">
        <v>6301</v>
      </c>
      <c r="O69" s="17">
        <f t="shared" si="2"/>
        <v>0</v>
      </c>
      <c r="P69" s="39"/>
      <c r="Q69">
        <f t="shared" si="1"/>
        <v>59</v>
      </c>
    </row>
    <row r="70" spans="1:17" ht="15">
      <c r="A70" s="112" t="s">
        <v>51</v>
      </c>
      <c r="B70">
        <v>6302</v>
      </c>
      <c r="O70" s="17">
        <f t="shared" si="2"/>
        <v>0</v>
      </c>
      <c r="P70" s="39"/>
      <c r="Q70">
        <f t="shared" si="1"/>
        <v>60</v>
      </c>
    </row>
    <row r="71" spans="1:17" ht="15">
      <c r="A71" s="112" t="s">
        <v>52</v>
      </c>
      <c r="B71">
        <v>6304</v>
      </c>
      <c r="O71" s="17">
        <f t="shared" si="2"/>
        <v>0</v>
      </c>
      <c r="P71" s="39"/>
      <c r="Q71">
        <f t="shared" si="1"/>
        <v>61</v>
      </c>
    </row>
    <row r="72" spans="1:17" ht="15">
      <c r="A72" s="112" t="s">
        <v>53</v>
      </c>
      <c r="B72">
        <v>6310</v>
      </c>
      <c r="O72" s="17">
        <f t="shared" si="2"/>
        <v>0</v>
      </c>
      <c r="P72" s="39"/>
      <c r="Q72">
        <f t="shared" si="1"/>
        <v>62</v>
      </c>
    </row>
    <row r="73" spans="1:17" ht="15">
      <c r="A73" s="112" t="s">
        <v>54</v>
      </c>
      <c r="B73">
        <v>6330</v>
      </c>
      <c r="O73" s="17">
        <f t="shared" si="2"/>
        <v>0</v>
      </c>
      <c r="P73" s="39"/>
      <c r="Q73">
        <f t="shared" si="1"/>
        <v>63</v>
      </c>
    </row>
    <row r="74" spans="1:17" ht="15">
      <c r="A74" s="112" t="s">
        <v>55</v>
      </c>
      <c r="B74">
        <v>6331</v>
      </c>
      <c r="O74" s="17">
        <f t="shared" si="2"/>
        <v>0</v>
      </c>
      <c r="P74" s="39"/>
      <c r="Q74">
        <f t="shared" si="1"/>
        <v>64</v>
      </c>
    </row>
    <row r="75" spans="1:17" ht="15">
      <c r="A75" s="112" t="s">
        <v>56</v>
      </c>
      <c r="B75">
        <v>6340</v>
      </c>
      <c r="O75" s="17">
        <f t="shared" si="2"/>
        <v>0</v>
      </c>
      <c r="P75" s="39"/>
      <c r="Q75">
        <f t="shared" si="1"/>
        <v>65</v>
      </c>
    </row>
    <row r="76" spans="1:17" ht="15">
      <c r="A76" s="112" t="s">
        <v>57</v>
      </c>
      <c r="B76">
        <v>6400</v>
      </c>
      <c r="O76" s="17">
        <f t="shared" si="2"/>
        <v>0</v>
      </c>
      <c r="P76" s="39"/>
      <c r="Q76">
        <f t="shared" si="1"/>
        <v>66</v>
      </c>
    </row>
    <row r="77" spans="1:17" ht="15">
      <c r="A77" s="112" t="s">
        <v>58</v>
      </c>
      <c r="B77">
        <v>6401</v>
      </c>
      <c r="O77" s="17">
        <f t="shared" si="2"/>
        <v>0</v>
      </c>
      <c r="P77" s="39"/>
      <c r="Q77">
        <f t="shared" si="1"/>
        <v>67</v>
      </c>
    </row>
    <row r="78" spans="1:17" ht="15">
      <c r="A78" s="112" t="s">
        <v>99</v>
      </c>
      <c r="B78">
        <v>6402</v>
      </c>
      <c r="O78" s="17">
        <f t="shared" si="2"/>
        <v>0</v>
      </c>
      <c r="P78" s="39"/>
      <c r="Q78">
        <f t="shared" si="1"/>
        <v>68</v>
      </c>
    </row>
    <row r="79" spans="1:17" ht="15">
      <c r="A79" s="112" t="s">
        <v>59</v>
      </c>
      <c r="B79">
        <v>6403</v>
      </c>
      <c r="O79" s="17">
        <f t="shared" si="2"/>
        <v>0</v>
      </c>
      <c r="P79" s="39"/>
      <c r="Q79">
        <f t="shared" si="1"/>
        <v>69</v>
      </c>
    </row>
    <row r="80" spans="1:17" ht="15">
      <c r="A80" s="112" t="s">
        <v>60</v>
      </c>
      <c r="B80">
        <v>6404</v>
      </c>
      <c r="O80" s="17">
        <f t="shared" si="2"/>
        <v>0</v>
      </c>
      <c r="P80" s="39"/>
      <c r="Q80">
        <f t="shared" si="1"/>
        <v>70</v>
      </c>
    </row>
    <row r="81" spans="1:17" ht="15">
      <c r="A81" s="112" t="s">
        <v>100</v>
      </c>
      <c r="B81">
        <v>6405</v>
      </c>
      <c r="O81" s="17">
        <f t="shared" si="2"/>
        <v>0</v>
      </c>
      <c r="P81" s="39"/>
      <c r="Q81">
        <f t="shared" si="1"/>
        <v>71</v>
      </c>
    </row>
    <row r="82" spans="1:17" ht="15">
      <c r="A82" s="112" t="s">
        <v>61</v>
      </c>
      <c r="B82">
        <v>6410</v>
      </c>
      <c r="O82" s="17">
        <f t="shared" si="2"/>
        <v>0</v>
      </c>
      <c r="P82" s="39"/>
      <c r="Q82">
        <f t="shared" si="1"/>
        <v>72</v>
      </c>
    </row>
    <row r="83" spans="1:17" ht="15">
      <c r="A83" s="112" t="s">
        <v>62</v>
      </c>
      <c r="B83">
        <v>6430</v>
      </c>
      <c r="O83" s="17">
        <f t="shared" si="2"/>
        <v>0</v>
      </c>
      <c r="P83" s="39"/>
      <c r="Q83">
        <f t="shared" si="1"/>
        <v>73</v>
      </c>
    </row>
    <row r="84" spans="1:17" ht="15">
      <c r="A84" s="112" t="s">
        <v>63</v>
      </c>
      <c r="B84">
        <v>6440</v>
      </c>
      <c r="I84" s="5">
        <v>0</v>
      </c>
      <c r="O84" s="17">
        <f t="shared" si="2"/>
        <v>0</v>
      </c>
      <c r="P84" s="39"/>
      <c r="Q84">
        <f t="shared" si="1"/>
        <v>74</v>
      </c>
    </row>
    <row r="85" spans="1:17" ht="15">
      <c r="A85" s="112" t="s">
        <v>64</v>
      </c>
      <c r="B85">
        <v>6450</v>
      </c>
      <c r="O85" s="17">
        <f t="shared" si="2"/>
        <v>0</v>
      </c>
      <c r="P85" s="39"/>
      <c r="Q85">
        <f t="shared" si="1"/>
        <v>75</v>
      </c>
    </row>
    <row r="86" spans="1:17" ht="15">
      <c r="A86" s="112" t="s">
        <v>126</v>
      </c>
      <c r="B86">
        <v>6501</v>
      </c>
      <c r="O86" s="17">
        <f t="shared" si="2"/>
        <v>0</v>
      </c>
      <c r="P86" s="39"/>
      <c r="Q86">
        <f t="shared" si="1"/>
        <v>76</v>
      </c>
    </row>
    <row r="87" spans="1:17" ht="15">
      <c r="A87" s="112" t="s">
        <v>65</v>
      </c>
      <c r="B87">
        <v>6600</v>
      </c>
      <c r="O87" s="17">
        <f t="shared" si="2"/>
        <v>0</v>
      </c>
      <c r="P87" s="39"/>
      <c r="Q87">
        <f t="shared" si="1"/>
        <v>77</v>
      </c>
    </row>
    <row r="88" spans="1:17" ht="15">
      <c r="A88" s="112" t="s">
        <v>66</v>
      </c>
      <c r="B88">
        <v>6610</v>
      </c>
      <c r="O88" s="17">
        <f t="shared" si="2"/>
        <v>0</v>
      </c>
      <c r="P88" s="39"/>
      <c r="Q88">
        <f t="shared" si="1"/>
        <v>78</v>
      </c>
    </row>
    <row r="89" spans="1:17" ht="15">
      <c r="A89" s="112" t="s">
        <v>67</v>
      </c>
      <c r="B89">
        <v>6700</v>
      </c>
      <c r="O89" s="17">
        <f t="shared" si="2"/>
        <v>0</v>
      </c>
      <c r="P89" s="39"/>
      <c r="Q89">
        <f t="shared" si="1"/>
        <v>79</v>
      </c>
    </row>
    <row r="90" spans="1:17" ht="15">
      <c r="A90" s="112" t="s">
        <v>68</v>
      </c>
      <c r="B90">
        <v>6710</v>
      </c>
      <c r="O90" s="17">
        <f t="shared" si="2"/>
        <v>0</v>
      </c>
      <c r="P90" s="39"/>
      <c r="Q90">
        <f t="shared" si="1"/>
        <v>80</v>
      </c>
    </row>
    <row r="91" spans="1:17" ht="15">
      <c r="A91" s="112" t="s">
        <v>124</v>
      </c>
      <c r="B91">
        <v>6720</v>
      </c>
      <c r="O91" s="17">
        <f t="shared" si="2"/>
        <v>0</v>
      </c>
      <c r="P91" s="39"/>
      <c r="Q91">
        <f t="shared" si="1"/>
        <v>81</v>
      </c>
    </row>
    <row r="92" spans="1:17" ht="15">
      <c r="A92" s="112" t="s">
        <v>69</v>
      </c>
      <c r="B92">
        <v>6730</v>
      </c>
      <c r="C92" t="s">
        <v>143</v>
      </c>
      <c r="H92" s="5"/>
      <c r="I92" s="5">
        <v>10000</v>
      </c>
      <c r="O92" s="17">
        <f t="shared" si="2"/>
        <v>10000</v>
      </c>
      <c r="P92" s="39">
        <v>6000</v>
      </c>
      <c r="Q92">
        <f t="shared" si="1"/>
        <v>82</v>
      </c>
    </row>
    <row r="93" spans="1:17" ht="15">
      <c r="A93" s="112" t="s">
        <v>70</v>
      </c>
      <c r="B93">
        <v>6740</v>
      </c>
      <c r="O93" s="17">
        <f t="shared" si="2"/>
        <v>0</v>
      </c>
      <c r="P93" s="39"/>
      <c r="Q93">
        <f t="shared" si="1"/>
        <v>83</v>
      </c>
    </row>
    <row r="94" spans="1:17" ht="15">
      <c r="A94" s="112" t="s">
        <v>71</v>
      </c>
      <c r="B94">
        <v>6800</v>
      </c>
      <c r="O94" s="17">
        <f t="shared" si="2"/>
        <v>0</v>
      </c>
      <c r="P94" s="39"/>
      <c r="Q94">
        <f t="shared" si="1"/>
        <v>84</v>
      </c>
    </row>
    <row r="95" spans="1:17" ht="15">
      <c r="A95" s="112" t="s">
        <v>72</v>
      </c>
      <c r="B95">
        <v>6810</v>
      </c>
      <c r="O95" s="17">
        <f t="shared" si="2"/>
        <v>0</v>
      </c>
      <c r="P95" s="39"/>
      <c r="Q95">
        <f t="shared" si="1"/>
        <v>85</v>
      </c>
    </row>
    <row r="96" spans="1:17" ht="15">
      <c r="A96" s="112" t="s">
        <v>73</v>
      </c>
      <c r="B96">
        <v>6820</v>
      </c>
      <c r="O96" s="17">
        <f t="shared" si="2"/>
        <v>0</v>
      </c>
      <c r="P96" s="39"/>
      <c r="Q96">
        <f t="shared" si="1"/>
        <v>86</v>
      </c>
    </row>
    <row r="97" spans="1:17" ht="15">
      <c r="A97" s="112" t="s">
        <v>74</v>
      </c>
      <c r="B97">
        <v>6840</v>
      </c>
      <c r="O97" s="17">
        <f t="shared" si="2"/>
        <v>0</v>
      </c>
      <c r="P97" s="39"/>
      <c r="Q97">
        <f t="shared" si="1"/>
        <v>87</v>
      </c>
    </row>
    <row r="98" spans="1:17" ht="15">
      <c r="A98" s="112" t="s">
        <v>75</v>
      </c>
      <c r="B98">
        <v>6850</v>
      </c>
      <c r="O98" s="17">
        <f t="shared" si="2"/>
        <v>0</v>
      </c>
      <c r="P98" s="39"/>
      <c r="Q98">
        <f t="shared" si="1"/>
        <v>88</v>
      </c>
    </row>
    <row r="99" spans="1:17" ht="15">
      <c r="A99" s="112" t="s">
        <v>76</v>
      </c>
      <c r="B99">
        <v>6860</v>
      </c>
      <c r="O99" s="17">
        <f t="shared" si="2"/>
        <v>0</v>
      </c>
      <c r="P99" s="39"/>
      <c r="Q99">
        <f t="shared" si="1"/>
        <v>89</v>
      </c>
    </row>
    <row r="100" spans="1:17" ht="15">
      <c r="A100" s="112" t="s">
        <v>77</v>
      </c>
      <c r="B100">
        <v>6900</v>
      </c>
      <c r="O100" s="17">
        <f t="shared" si="2"/>
        <v>0</v>
      </c>
      <c r="P100" s="39"/>
      <c r="Q100">
        <f t="shared" si="1"/>
        <v>90</v>
      </c>
    </row>
    <row r="101" spans="1:17" ht="15">
      <c r="A101" s="112" t="s">
        <v>78</v>
      </c>
      <c r="B101">
        <v>6910</v>
      </c>
      <c r="O101" s="17">
        <f t="shared" si="2"/>
        <v>0</v>
      </c>
      <c r="P101" s="39"/>
      <c r="Q101">
        <f t="shared" si="1"/>
        <v>91</v>
      </c>
    </row>
    <row r="102" spans="1:17" ht="15">
      <c r="A102" s="112" t="s">
        <v>79</v>
      </c>
      <c r="B102">
        <v>6920</v>
      </c>
      <c r="O102" s="17">
        <f t="shared" si="2"/>
        <v>0</v>
      </c>
      <c r="P102" s="39"/>
      <c r="Q102">
        <f t="shared" si="1"/>
        <v>92</v>
      </c>
    </row>
    <row r="103" spans="1:17" ht="15">
      <c r="A103" s="112" t="s">
        <v>101</v>
      </c>
      <c r="B103">
        <v>6921</v>
      </c>
      <c r="O103" s="17">
        <f t="shared" si="2"/>
        <v>0</v>
      </c>
      <c r="P103" s="39"/>
      <c r="Q103">
        <f t="shared" si="1"/>
        <v>93</v>
      </c>
    </row>
    <row r="104" spans="1:17" ht="15">
      <c r="A104" s="112" t="s">
        <v>80</v>
      </c>
      <c r="B104">
        <v>6930</v>
      </c>
      <c r="O104" s="17">
        <f t="shared" si="2"/>
        <v>0</v>
      </c>
      <c r="P104" s="39"/>
      <c r="Q104">
        <f t="shared" si="1"/>
        <v>94</v>
      </c>
    </row>
    <row r="105" spans="1:17" ht="15">
      <c r="A105" s="112" t="s">
        <v>110</v>
      </c>
      <c r="B105">
        <v>6940</v>
      </c>
      <c r="O105" s="17">
        <f t="shared" si="2"/>
        <v>0</v>
      </c>
      <c r="P105" s="39"/>
      <c r="Q105">
        <f t="shared" si="1"/>
        <v>95</v>
      </c>
    </row>
    <row r="106" spans="1:17" ht="15">
      <c r="A106" s="112" t="s">
        <v>81</v>
      </c>
      <c r="B106">
        <v>6950</v>
      </c>
      <c r="O106" s="17">
        <f t="shared" si="2"/>
        <v>0</v>
      </c>
      <c r="P106" s="39"/>
      <c r="Q106">
        <f t="shared" si="1"/>
        <v>96</v>
      </c>
    </row>
    <row r="107" spans="1:17" ht="15">
      <c r="A107" s="112" t="s">
        <v>82</v>
      </c>
      <c r="B107">
        <v>6960</v>
      </c>
      <c r="O107" s="17">
        <f t="shared" si="2"/>
        <v>0</v>
      </c>
      <c r="P107" s="39"/>
      <c r="Q107">
        <f t="shared" si="1"/>
        <v>97</v>
      </c>
    </row>
    <row r="108" spans="1:17" ht="15">
      <c r="A108" s="112" t="s">
        <v>83</v>
      </c>
      <c r="B108">
        <v>7000</v>
      </c>
      <c r="O108" s="17">
        <f t="shared" si="2"/>
        <v>0</v>
      </c>
      <c r="P108" s="39"/>
      <c r="Q108">
        <f aca="true" t="shared" si="3" ref="Q108:Q121">Q107+1</f>
        <v>98</v>
      </c>
    </row>
    <row r="109" spans="1:17" ht="15">
      <c r="A109" s="112" t="s">
        <v>84</v>
      </c>
      <c r="B109">
        <v>7500</v>
      </c>
      <c r="O109" s="17">
        <f t="shared" si="2"/>
        <v>0</v>
      </c>
      <c r="P109" s="39"/>
      <c r="Q109">
        <f t="shared" si="3"/>
        <v>99</v>
      </c>
    </row>
    <row r="110" spans="1:17" ht="15">
      <c r="A110" s="112" t="s">
        <v>102</v>
      </c>
      <c r="B110">
        <v>7510</v>
      </c>
      <c r="O110" s="17">
        <f t="shared" si="2"/>
        <v>0</v>
      </c>
      <c r="P110" s="39"/>
      <c r="Q110">
        <f t="shared" si="3"/>
        <v>100</v>
      </c>
    </row>
    <row r="111" spans="1:17" ht="15">
      <c r="A111" s="112" t="s">
        <v>103</v>
      </c>
      <c r="B111">
        <v>7800</v>
      </c>
      <c r="O111" s="17">
        <f t="shared" si="2"/>
        <v>0</v>
      </c>
      <c r="P111" s="39"/>
      <c r="Q111">
        <f t="shared" si="3"/>
        <v>101</v>
      </c>
    </row>
    <row r="112" spans="1:17" ht="15">
      <c r="A112" s="112" t="s">
        <v>104</v>
      </c>
      <c r="B112">
        <v>7810</v>
      </c>
      <c r="O112" s="17">
        <f t="shared" si="2"/>
        <v>0</v>
      </c>
      <c r="P112" s="39"/>
      <c r="Q112">
        <f t="shared" si="3"/>
        <v>102</v>
      </c>
    </row>
    <row r="113" spans="1:17" ht="15">
      <c r="A113" s="112" t="s">
        <v>105</v>
      </c>
      <c r="B113">
        <v>7820</v>
      </c>
      <c r="O113" s="17">
        <f t="shared" si="2"/>
        <v>0</v>
      </c>
      <c r="P113" s="39"/>
      <c r="Q113">
        <f t="shared" si="3"/>
        <v>103</v>
      </c>
    </row>
    <row r="114" spans="1:17" ht="15">
      <c r="A114" s="112" t="s">
        <v>85</v>
      </c>
      <c r="B114">
        <v>7830</v>
      </c>
      <c r="O114" s="17">
        <f t="shared" si="2"/>
        <v>0</v>
      </c>
      <c r="P114" s="39"/>
      <c r="Q114">
        <f t="shared" si="3"/>
        <v>104</v>
      </c>
    </row>
    <row r="115" spans="1:17" ht="15">
      <c r="A115" s="112" t="s">
        <v>86</v>
      </c>
      <c r="B115">
        <v>7840</v>
      </c>
      <c r="O115" s="17">
        <f t="shared" si="2"/>
        <v>0</v>
      </c>
      <c r="P115" s="39"/>
      <c r="Q115">
        <f t="shared" si="3"/>
        <v>105</v>
      </c>
    </row>
    <row r="116" spans="1:17" ht="15">
      <c r="A116" s="112" t="s">
        <v>106</v>
      </c>
      <c r="B116">
        <v>7850</v>
      </c>
      <c r="O116" s="17">
        <f t="shared" si="2"/>
        <v>0</v>
      </c>
      <c r="P116" s="39"/>
      <c r="Q116">
        <f t="shared" si="3"/>
        <v>106</v>
      </c>
    </row>
    <row r="117" spans="1:17" ht="15">
      <c r="A117" s="112" t="s">
        <v>107</v>
      </c>
      <c r="B117">
        <v>7910</v>
      </c>
      <c r="O117" s="17">
        <f t="shared" si="2"/>
        <v>0</v>
      </c>
      <c r="P117" s="39"/>
      <c r="Q117">
        <f t="shared" si="3"/>
        <v>107</v>
      </c>
    </row>
    <row r="118" spans="1:17" ht="15">
      <c r="A118" s="112" t="s">
        <v>87</v>
      </c>
      <c r="B118">
        <v>7920</v>
      </c>
      <c r="O118" s="17">
        <f t="shared" si="2"/>
        <v>0</v>
      </c>
      <c r="P118" s="39"/>
      <c r="Q118">
        <f t="shared" si="3"/>
        <v>108</v>
      </c>
    </row>
    <row r="119" spans="1:20" ht="15">
      <c r="A119" s="112" t="s">
        <v>108</v>
      </c>
      <c r="B119">
        <v>7930</v>
      </c>
      <c r="O119" s="17">
        <f t="shared" si="2"/>
        <v>0</v>
      </c>
      <c r="P119" s="39"/>
      <c r="Q119">
        <f t="shared" si="3"/>
        <v>109</v>
      </c>
      <c r="T119" s="8"/>
    </row>
    <row r="120" spans="1:17" ht="15">
      <c r="A120" s="112" t="s">
        <v>109</v>
      </c>
      <c r="B120">
        <v>7931</v>
      </c>
      <c r="O120" s="17">
        <f>SUM(C120:N120)</f>
        <v>0</v>
      </c>
      <c r="P120" s="39"/>
      <c r="Q120">
        <f t="shared" si="3"/>
        <v>110</v>
      </c>
    </row>
    <row r="121" spans="1:17" ht="15.75" thickBot="1">
      <c r="A121" s="127" t="s">
        <v>88</v>
      </c>
      <c r="B121" s="116"/>
      <c r="C121" s="116">
        <f>SUM(C43:C120)</f>
        <v>0</v>
      </c>
      <c r="D121" s="116">
        <f aca="true" t="shared" si="4" ref="D121:N121">SUM(D43:D120)</f>
        <v>0</v>
      </c>
      <c r="E121" s="116">
        <f t="shared" si="4"/>
        <v>0</v>
      </c>
      <c r="F121" s="116">
        <f t="shared" si="4"/>
        <v>0</v>
      </c>
      <c r="G121" s="116">
        <f t="shared" si="4"/>
        <v>0</v>
      </c>
      <c r="H121" s="116">
        <f t="shared" si="4"/>
        <v>0</v>
      </c>
      <c r="I121" s="117">
        <f>SUM(I43:I120)</f>
        <v>10100</v>
      </c>
      <c r="J121" s="116">
        <f t="shared" si="4"/>
        <v>0</v>
      </c>
      <c r="K121" s="116">
        <f t="shared" si="4"/>
        <v>0</v>
      </c>
      <c r="L121" s="116">
        <f t="shared" si="4"/>
        <v>0</v>
      </c>
      <c r="M121" s="116">
        <f t="shared" si="4"/>
        <v>0</v>
      </c>
      <c r="N121" s="116">
        <f t="shared" si="4"/>
        <v>0</v>
      </c>
      <c r="O121" s="117">
        <f>SUM(O43:O120)</f>
        <v>10100</v>
      </c>
      <c r="P121" s="135">
        <f>SUBTOTAL(109,P43:P120)</f>
        <v>6000</v>
      </c>
      <c r="Q121" s="121">
        <f t="shared" si="3"/>
        <v>111</v>
      </c>
    </row>
    <row r="122" spans="1:16" ht="15">
      <c r="A122" s="113"/>
      <c r="B122" s="1"/>
      <c r="C122" s="1"/>
      <c r="D122" s="1"/>
      <c r="E122" s="1"/>
      <c r="F122" s="1"/>
      <c r="G122" s="1"/>
      <c r="H122" s="1"/>
      <c r="I122" s="36"/>
      <c r="J122" s="1"/>
      <c r="K122" s="1"/>
      <c r="L122" s="1"/>
      <c r="M122" s="1"/>
      <c r="N122" s="1"/>
      <c r="O122" s="36"/>
      <c r="P122" s="39"/>
    </row>
    <row r="123" spans="1:17" ht="15.75" thickBot="1">
      <c r="A123" s="147" t="s">
        <v>89</v>
      </c>
      <c r="B123" s="46"/>
      <c r="C123" s="46">
        <f>+C31-C121</f>
        <v>0</v>
      </c>
      <c r="D123" s="46">
        <f aca="true" t="shared" si="5" ref="D123:O123">+D31-D121</f>
        <v>0</v>
      </c>
      <c r="E123" s="46">
        <f t="shared" si="5"/>
        <v>0</v>
      </c>
      <c r="F123" s="46">
        <f t="shared" si="5"/>
        <v>0</v>
      </c>
      <c r="G123" s="46">
        <f t="shared" si="5"/>
        <v>0</v>
      </c>
      <c r="H123" s="46">
        <f t="shared" si="5"/>
        <v>0</v>
      </c>
      <c r="I123" s="45">
        <f t="shared" si="5"/>
        <v>-8100</v>
      </c>
      <c r="J123" s="46">
        <f t="shared" si="5"/>
        <v>0</v>
      </c>
      <c r="K123" s="46">
        <f t="shared" si="5"/>
        <v>0</v>
      </c>
      <c r="L123" s="46">
        <f t="shared" si="5"/>
        <v>0</v>
      </c>
      <c r="M123" s="46">
        <f t="shared" si="5"/>
        <v>0</v>
      </c>
      <c r="N123" s="46">
        <f t="shared" si="5"/>
        <v>0</v>
      </c>
      <c r="O123" s="45">
        <f t="shared" si="5"/>
        <v>-8100</v>
      </c>
      <c r="P123" s="45">
        <f>+P31-P121</f>
        <v>-4500</v>
      </c>
      <c r="Q123" s="1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6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R124" sqref="R124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9" width="7.7109375" style="0" bestFit="1" customWidth="1"/>
    <col min="10" max="14" width="8.140625" style="0" bestFit="1" customWidth="1"/>
    <col min="15" max="15" width="8.7109375" style="0" bestFit="1" customWidth="1"/>
    <col min="16" max="16" width="9.00390625" style="0" customWidth="1"/>
    <col min="17" max="17" width="8.140625" style="0" bestFit="1" customWidth="1"/>
  </cols>
  <sheetData>
    <row r="1" spans="1:17" ht="15.75" thickBot="1">
      <c r="A1" s="77" t="s">
        <v>183</v>
      </c>
      <c r="B1" s="77" t="s">
        <v>167</v>
      </c>
      <c r="C1" s="77" t="s">
        <v>168</v>
      </c>
      <c r="D1" s="77" t="s">
        <v>169</v>
      </c>
      <c r="E1" s="77" t="s">
        <v>170</v>
      </c>
      <c r="F1" s="77" t="s">
        <v>171</v>
      </c>
      <c r="G1" s="77" t="s">
        <v>172</v>
      </c>
      <c r="H1" s="77" t="s">
        <v>173</v>
      </c>
      <c r="I1" s="77" t="s">
        <v>174</v>
      </c>
      <c r="J1" s="77" t="s">
        <v>175</v>
      </c>
      <c r="K1" s="77" t="s">
        <v>176</v>
      </c>
      <c r="L1" s="77" t="s">
        <v>177</v>
      </c>
      <c r="M1" s="77" t="s">
        <v>178</v>
      </c>
      <c r="N1" s="77" t="s">
        <v>179</v>
      </c>
      <c r="O1" s="77" t="s">
        <v>180</v>
      </c>
      <c r="P1" s="77" t="s">
        <v>181</v>
      </c>
      <c r="Q1" s="77" t="s">
        <v>182</v>
      </c>
    </row>
    <row r="2" spans="1:17" ht="30.75" thickBot="1">
      <c r="A2" s="162" t="s">
        <v>213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2" t="s">
        <v>121</v>
      </c>
      <c r="O2" s="178" t="s">
        <v>217</v>
      </c>
      <c r="P2" s="169" t="s">
        <v>132</v>
      </c>
      <c r="Q2" s="165"/>
    </row>
    <row r="3" spans="1:16" ht="15">
      <c r="A3" s="78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>
        <f aca="true" t="shared" si="0" ref="O3:O67">SUM(C3:N3)</f>
        <v>0</v>
      </c>
      <c r="P3" s="5"/>
    </row>
    <row r="4" spans="1:17" ht="15">
      <c r="A4" s="77" t="s">
        <v>1</v>
      </c>
      <c r="B4">
        <v>4011</v>
      </c>
      <c r="O4" s="15">
        <f t="shared" si="0"/>
        <v>0</v>
      </c>
      <c r="P4" s="5"/>
      <c r="Q4">
        <v>1</v>
      </c>
    </row>
    <row r="5" spans="1:17" ht="15">
      <c r="A5" s="77" t="s">
        <v>2</v>
      </c>
      <c r="B5">
        <v>4012</v>
      </c>
      <c r="O5" s="15">
        <f t="shared" si="0"/>
        <v>0</v>
      </c>
      <c r="P5" s="5"/>
      <c r="Q5">
        <v>2</v>
      </c>
    </row>
    <row r="6" spans="1:17" ht="15">
      <c r="A6" s="77" t="s">
        <v>91</v>
      </c>
      <c r="B6">
        <v>4013</v>
      </c>
      <c r="O6" s="15">
        <f t="shared" si="0"/>
        <v>0</v>
      </c>
      <c r="P6" s="5"/>
      <c r="Q6">
        <v>3</v>
      </c>
    </row>
    <row r="7" spans="1:17" ht="15">
      <c r="A7" s="77" t="s">
        <v>3</v>
      </c>
      <c r="B7">
        <v>4014</v>
      </c>
      <c r="O7" s="15">
        <f t="shared" si="0"/>
        <v>0</v>
      </c>
      <c r="P7" s="5"/>
      <c r="Q7">
        <v>4</v>
      </c>
    </row>
    <row r="8" spans="1:17" ht="15">
      <c r="A8" s="77" t="s">
        <v>92</v>
      </c>
      <c r="B8">
        <v>4016</v>
      </c>
      <c r="O8" s="15">
        <f t="shared" si="0"/>
        <v>0</v>
      </c>
      <c r="P8" s="5"/>
      <c r="Q8">
        <v>5</v>
      </c>
    </row>
    <row r="9" spans="1:17" ht="15">
      <c r="A9" s="77" t="s">
        <v>4</v>
      </c>
      <c r="B9">
        <v>4017</v>
      </c>
      <c r="O9" s="15">
        <f t="shared" si="0"/>
        <v>0</v>
      </c>
      <c r="P9" s="5"/>
      <c r="Q9">
        <v>6</v>
      </c>
    </row>
    <row r="10" spans="1:17" ht="15">
      <c r="A10" s="77" t="s">
        <v>93</v>
      </c>
      <c r="B10">
        <v>4018</v>
      </c>
      <c r="O10" s="15">
        <f t="shared" si="0"/>
        <v>0</v>
      </c>
      <c r="P10" s="5"/>
      <c r="Q10">
        <v>7</v>
      </c>
    </row>
    <row r="11" spans="1:17" ht="15">
      <c r="A11" s="77" t="s">
        <v>5</v>
      </c>
      <c r="B11">
        <v>4020</v>
      </c>
      <c r="O11" s="15">
        <f t="shared" si="0"/>
        <v>0</v>
      </c>
      <c r="P11" s="5"/>
      <c r="Q11">
        <v>8</v>
      </c>
    </row>
    <row r="12" spans="1:17" ht="15">
      <c r="A12" s="77" t="s">
        <v>6</v>
      </c>
      <c r="B12">
        <v>4021</v>
      </c>
      <c r="O12" s="15">
        <f t="shared" si="0"/>
        <v>0</v>
      </c>
      <c r="P12" s="5"/>
      <c r="Q12">
        <v>9</v>
      </c>
    </row>
    <row r="13" spans="1:17" ht="15">
      <c r="A13" s="77" t="s">
        <v>7</v>
      </c>
      <c r="B13">
        <v>4022</v>
      </c>
      <c r="O13" s="15">
        <f t="shared" si="0"/>
        <v>0</v>
      </c>
      <c r="P13" s="5"/>
      <c r="Q13">
        <v>10</v>
      </c>
    </row>
    <row r="14" spans="1:17" ht="15">
      <c r="A14" s="77" t="s">
        <v>8</v>
      </c>
      <c r="B14">
        <v>4024</v>
      </c>
      <c r="O14" s="15">
        <f t="shared" si="0"/>
        <v>0</v>
      </c>
      <c r="P14" s="5"/>
      <c r="Q14">
        <v>11</v>
      </c>
    </row>
    <row r="15" spans="1:17" ht="15">
      <c r="A15" s="77" t="s">
        <v>9</v>
      </c>
      <c r="B15">
        <v>4030</v>
      </c>
      <c r="O15" s="15">
        <f t="shared" si="0"/>
        <v>0</v>
      </c>
      <c r="P15" s="5"/>
      <c r="Q15">
        <v>12</v>
      </c>
    </row>
    <row r="16" spans="1:17" ht="15">
      <c r="A16" s="77" t="s">
        <v>10</v>
      </c>
      <c r="B16">
        <v>4031</v>
      </c>
      <c r="O16" s="15">
        <f t="shared" si="0"/>
        <v>0</v>
      </c>
      <c r="P16" s="5"/>
      <c r="Q16">
        <v>13</v>
      </c>
    </row>
    <row r="17" spans="1:17" ht="15">
      <c r="A17" s="77" t="s">
        <v>11</v>
      </c>
      <c r="B17">
        <v>4040</v>
      </c>
      <c r="O17" s="15">
        <f t="shared" si="0"/>
        <v>0</v>
      </c>
      <c r="P17" s="5"/>
      <c r="Q17">
        <v>14</v>
      </c>
    </row>
    <row r="18" spans="1:17" ht="15">
      <c r="A18" s="77" t="s">
        <v>12</v>
      </c>
      <c r="B18">
        <v>4041</v>
      </c>
      <c r="O18" s="15">
        <f t="shared" si="0"/>
        <v>0</v>
      </c>
      <c r="P18" s="5"/>
      <c r="Q18">
        <v>15</v>
      </c>
    </row>
    <row r="19" spans="1:17" ht="15">
      <c r="A19" s="77" t="s">
        <v>13</v>
      </c>
      <c r="B19">
        <v>4042</v>
      </c>
      <c r="O19" s="15">
        <f t="shared" si="0"/>
        <v>0</v>
      </c>
      <c r="P19" s="5"/>
      <c r="Q19">
        <v>16</v>
      </c>
    </row>
    <row r="20" spans="1:17" ht="15">
      <c r="A20" s="77" t="s">
        <v>14</v>
      </c>
      <c r="B20">
        <v>4044</v>
      </c>
      <c r="O20" s="15">
        <f t="shared" si="0"/>
        <v>0</v>
      </c>
      <c r="P20" s="5"/>
      <c r="Q20">
        <v>17</v>
      </c>
    </row>
    <row r="21" spans="1:17" ht="15">
      <c r="A21" s="77" t="s">
        <v>156</v>
      </c>
      <c r="B21">
        <v>4046</v>
      </c>
      <c r="O21" s="15"/>
      <c r="P21" s="5"/>
      <c r="Q21">
        <v>18</v>
      </c>
    </row>
    <row r="22" spans="1:17" ht="15">
      <c r="A22" s="77" t="s">
        <v>15</v>
      </c>
      <c r="B22">
        <v>4047</v>
      </c>
      <c r="O22" s="15">
        <f t="shared" si="0"/>
        <v>0</v>
      </c>
      <c r="P22" s="5"/>
      <c r="Q22">
        <v>19</v>
      </c>
    </row>
    <row r="23" spans="1:17" ht="15">
      <c r="A23" s="77" t="s">
        <v>16</v>
      </c>
      <c r="B23">
        <v>4880</v>
      </c>
      <c r="O23" s="15">
        <f t="shared" si="0"/>
        <v>0</v>
      </c>
      <c r="P23" s="5"/>
      <c r="Q23">
        <v>20</v>
      </c>
    </row>
    <row r="24" spans="1:17" ht="15">
      <c r="A24" s="77" t="s">
        <v>123</v>
      </c>
      <c r="B24">
        <v>4901</v>
      </c>
      <c r="O24" s="15">
        <f t="shared" si="0"/>
        <v>0</v>
      </c>
      <c r="P24" s="5"/>
      <c r="Q24">
        <v>21</v>
      </c>
    </row>
    <row r="25" spans="1:17" ht="15">
      <c r="A25" s="77" t="s">
        <v>125</v>
      </c>
      <c r="B25">
        <v>4910</v>
      </c>
      <c r="O25" s="15">
        <f t="shared" si="0"/>
        <v>0</v>
      </c>
      <c r="P25" s="5"/>
      <c r="Q25">
        <v>22</v>
      </c>
    </row>
    <row r="26" spans="1:17" ht="15">
      <c r="A26" s="77" t="s">
        <v>17</v>
      </c>
      <c r="B26">
        <v>4920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O26" s="15">
        <f t="shared" si="0"/>
        <v>0</v>
      </c>
      <c r="P26" s="5"/>
      <c r="Q26">
        <v>23</v>
      </c>
    </row>
    <row r="27" spans="1:17" ht="15">
      <c r="A27" s="77" t="s">
        <v>18</v>
      </c>
      <c r="B27">
        <v>4921</v>
      </c>
      <c r="O27" s="15">
        <f t="shared" si="0"/>
        <v>0</v>
      </c>
      <c r="P27" s="5"/>
      <c r="Q27">
        <v>24</v>
      </c>
    </row>
    <row r="28" spans="1:17" ht="15">
      <c r="A28" s="77" t="s">
        <v>19</v>
      </c>
      <c r="B28">
        <v>4930</v>
      </c>
      <c r="O28" s="15">
        <f t="shared" si="0"/>
        <v>0</v>
      </c>
      <c r="P28" s="5"/>
      <c r="Q28">
        <v>25</v>
      </c>
    </row>
    <row r="29" spans="1:17" ht="15">
      <c r="A29" s="78" t="s">
        <v>20</v>
      </c>
      <c r="B29">
        <v>4990</v>
      </c>
      <c r="O29" s="15">
        <f t="shared" si="0"/>
        <v>0</v>
      </c>
      <c r="P29" s="5"/>
      <c r="Q29">
        <v>26</v>
      </c>
    </row>
    <row r="30" spans="1:17" ht="15">
      <c r="A30" s="77" t="s">
        <v>21</v>
      </c>
      <c r="B30">
        <v>4992</v>
      </c>
      <c r="O30" s="15">
        <f t="shared" si="0"/>
        <v>0</v>
      </c>
      <c r="P30" s="5"/>
      <c r="Q30">
        <v>27</v>
      </c>
    </row>
    <row r="31" spans="1:17" ht="15.75" thickBot="1">
      <c r="A31" s="125" t="s">
        <v>22</v>
      </c>
      <c r="B31" s="116"/>
      <c r="C31" s="116">
        <f>SUM(C26:C30)</f>
        <v>0</v>
      </c>
      <c r="D31" s="116">
        <f aca="true" t="shared" si="1" ref="D31:N31">SUM(D26:D30)</f>
        <v>0</v>
      </c>
      <c r="E31" s="116">
        <f t="shared" si="1"/>
        <v>0</v>
      </c>
      <c r="F31" s="116">
        <f t="shared" si="1"/>
        <v>0</v>
      </c>
      <c r="G31" s="116">
        <f t="shared" si="1"/>
        <v>0</v>
      </c>
      <c r="H31" s="116">
        <f t="shared" si="1"/>
        <v>0</v>
      </c>
      <c r="I31" s="116">
        <f t="shared" si="1"/>
        <v>0</v>
      </c>
      <c r="J31" s="116">
        <f t="shared" si="1"/>
        <v>0</v>
      </c>
      <c r="K31" s="116">
        <f t="shared" si="1"/>
        <v>0</v>
      </c>
      <c r="L31" s="116">
        <f t="shared" si="1"/>
        <v>0</v>
      </c>
      <c r="M31" s="116">
        <f t="shared" si="1"/>
        <v>0</v>
      </c>
      <c r="N31" s="116">
        <f t="shared" si="1"/>
        <v>0</v>
      </c>
      <c r="O31" s="126">
        <f t="shared" si="0"/>
        <v>0</v>
      </c>
      <c r="P31" s="117">
        <f>SUBTOTAL(109,P2:P30)</f>
        <v>0</v>
      </c>
      <c r="Q31" s="121">
        <v>28</v>
      </c>
    </row>
    <row r="32" spans="1:16" ht="15">
      <c r="A32" s="77" t="s">
        <v>23</v>
      </c>
      <c r="O32" s="15">
        <f t="shared" si="0"/>
        <v>0</v>
      </c>
      <c r="P32" s="5"/>
    </row>
    <row r="33" spans="1:17" ht="15">
      <c r="A33" s="77" t="s">
        <v>24</v>
      </c>
      <c r="O33" s="15">
        <f t="shared" si="0"/>
        <v>0</v>
      </c>
      <c r="P33" s="5"/>
      <c r="Q33">
        <v>29</v>
      </c>
    </row>
    <row r="34" spans="1:17" ht="15">
      <c r="A34" s="77" t="s">
        <v>25</v>
      </c>
      <c r="B34">
        <v>5010</v>
      </c>
      <c r="O34" s="15">
        <f t="shared" si="0"/>
        <v>0</v>
      </c>
      <c r="P34" s="5"/>
      <c r="Q34">
        <v>30</v>
      </c>
    </row>
    <row r="35" spans="1:17" ht="15">
      <c r="A35" s="77" t="s">
        <v>26</v>
      </c>
      <c r="B35">
        <v>4970</v>
      </c>
      <c r="O35" s="15">
        <f t="shared" si="0"/>
        <v>0</v>
      </c>
      <c r="P35" s="5"/>
      <c r="Q35">
        <v>31</v>
      </c>
    </row>
    <row r="36" spans="1:16" ht="15">
      <c r="A36" s="77" t="s">
        <v>27</v>
      </c>
      <c r="O36" s="15">
        <f t="shared" si="0"/>
        <v>0</v>
      </c>
      <c r="P36" s="5"/>
    </row>
    <row r="37" spans="1:16" ht="15">
      <c r="A37" s="79" t="s">
        <v>23</v>
      </c>
      <c r="O37" s="15">
        <f t="shared" si="0"/>
        <v>0</v>
      </c>
      <c r="P37" s="5"/>
    </row>
    <row r="38" spans="1:16" ht="15">
      <c r="A38" s="77"/>
      <c r="O38" s="15">
        <f t="shared" si="0"/>
        <v>0</v>
      </c>
      <c r="P38" s="5"/>
    </row>
    <row r="39" spans="1:16" ht="15">
      <c r="A39" s="77" t="s">
        <v>28</v>
      </c>
      <c r="O39" s="15">
        <f t="shared" si="0"/>
        <v>0</v>
      </c>
      <c r="P39" s="5"/>
    </row>
    <row r="40" spans="1:16" ht="15">
      <c r="A40" s="77"/>
      <c r="O40" s="15">
        <f t="shared" si="0"/>
        <v>0</v>
      </c>
      <c r="P40" s="5"/>
    </row>
    <row r="41" spans="1:16" ht="15">
      <c r="A41" s="80" t="s">
        <v>29</v>
      </c>
      <c r="O41" s="15">
        <f t="shared" si="0"/>
        <v>0</v>
      </c>
      <c r="P41" s="5"/>
    </row>
    <row r="42" spans="1:17" ht="15">
      <c r="A42" s="77" t="s">
        <v>25</v>
      </c>
      <c r="B42">
        <v>5010</v>
      </c>
      <c r="O42" s="15"/>
      <c r="P42" s="5"/>
      <c r="Q42">
        <v>32</v>
      </c>
    </row>
    <row r="43" spans="1:17" ht="15">
      <c r="A43" s="77" t="s">
        <v>30</v>
      </c>
      <c r="B43">
        <v>6000</v>
      </c>
      <c r="O43" s="15">
        <f t="shared" si="0"/>
        <v>0</v>
      </c>
      <c r="P43" s="5"/>
      <c r="Q43">
        <f>Q42+1</f>
        <v>33</v>
      </c>
    </row>
    <row r="44" spans="1:17" ht="15">
      <c r="A44" s="77" t="s">
        <v>31</v>
      </c>
      <c r="B44">
        <v>6005</v>
      </c>
      <c r="O44" s="15">
        <f t="shared" si="0"/>
        <v>0</v>
      </c>
      <c r="P44" s="5"/>
      <c r="Q44">
        <f aca="true" t="shared" si="2" ref="Q44:Q107">Q43+1</f>
        <v>34</v>
      </c>
    </row>
    <row r="45" spans="1:17" ht="15">
      <c r="A45" s="77" t="s">
        <v>32</v>
      </c>
      <c r="B45">
        <v>6010</v>
      </c>
      <c r="O45" s="15">
        <f t="shared" si="0"/>
        <v>0</v>
      </c>
      <c r="P45" s="5"/>
      <c r="Q45">
        <f t="shared" si="2"/>
        <v>35</v>
      </c>
    </row>
    <row r="46" spans="1:17" ht="15">
      <c r="A46" s="77" t="s">
        <v>154</v>
      </c>
      <c r="O46" s="15">
        <f t="shared" si="0"/>
        <v>0</v>
      </c>
      <c r="P46" s="5"/>
      <c r="Q46">
        <f t="shared" si="2"/>
        <v>36</v>
      </c>
    </row>
    <row r="47" spans="1:17" ht="15">
      <c r="A47" s="77" t="s">
        <v>33</v>
      </c>
      <c r="B47">
        <v>6110</v>
      </c>
      <c r="O47" s="15">
        <f t="shared" si="0"/>
        <v>0</v>
      </c>
      <c r="P47" s="5"/>
      <c r="Q47">
        <f t="shared" si="2"/>
        <v>37</v>
      </c>
    </row>
    <row r="48" spans="1:17" ht="15">
      <c r="A48" s="77" t="s">
        <v>34</v>
      </c>
      <c r="B48">
        <v>6120</v>
      </c>
      <c r="O48" s="15">
        <f t="shared" si="0"/>
        <v>0</v>
      </c>
      <c r="P48" s="5"/>
      <c r="Q48">
        <f t="shared" si="2"/>
        <v>38</v>
      </c>
    </row>
    <row r="49" spans="1:17" ht="15">
      <c r="A49" s="77" t="s">
        <v>35</v>
      </c>
      <c r="B49">
        <v>6130</v>
      </c>
      <c r="O49" s="15">
        <f t="shared" si="0"/>
        <v>0</v>
      </c>
      <c r="P49" s="5"/>
      <c r="Q49">
        <f t="shared" si="2"/>
        <v>39</v>
      </c>
    </row>
    <row r="50" spans="1:17" ht="15">
      <c r="A50" s="77" t="s">
        <v>36</v>
      </c>
      <c r="B50">
        <v>6140</v>
      </c>
      <c r="O50" s="15">
        <f t="shared" si="0"/>
        <v>0</v>
      </c>
      <c r="P50" s="5"/>
      <c r="Q50">
        <f t="shared" si="2"/>
        <v>40</v>
      </c>
    </row>
    <row r="51" spans="1:17" ht="15">
      <c r="A51" s="77" t="s">
        <v>37</v>
      </c>
      <c r="B51">
        <v>6150</v>
      </c>
      <c r="O51" s="15">
        <f t="shared" si="0"/>
        <v>0</v>
      </c>
      <c r="P51" s="5"/>
      <c r="Q51">
        <f t="shared" si="2"/>
        <v>41</v>
      </c>
    </row>
    <row r="52" spans="1:17" ht="15">
      <c r="A52" s="77" t="s">
        <v>38</v>
      </c>
      <c r="B52">
        <v>6155</v>
      </c>
      <c r="O52" s="15">
        <f t="shared" si="0"/>
        <v>0</v>
      </c>
      <c r="P52" s="5"/>
      <c r="Q52">
        <f t="shared" si="2"/>
        <v>42</v>
      </c>
    </row>
    <row r="53" spans="1:17" ht="15">
      <c r="A53" s="77" t="s">
        <v>94</v>
      </c>
      <c r="B53">
        <v>6170</v>
      </c>
      <c r="O53" s="15">
        <f t="shared" si="0"/>
        <v>0</v>
      </c>
      <c r="P53" s="5"/>
      <c r="Q53">
        <f t="shared" si="2"/>
        <v>43</v>
      </c>
    </row>
    <row r="54" spans="1:17" ht="15">
      <c r="A54" s="77" t="s">
        <v>95</v>
      </c>
      <c r="B54">
        <v>6172</v>
      </c>
      <c r="O54" s="15">
        <f t="shared" si="0"/>
        <v>0</v>
      </c>
      <c r="P54" s="5"/>
      <c r="Q54">
        <f t="shared" si="2"/>
        <v>44</v>
      </c>
    </row>
    <row r="55" spans="1:17" ht="15">
      <c r="A55" s="77" t="s">
        <v>96</v>
      </c>
      <c r="B55">
        <v>6180</v>
      </c>
      <c r="O55" s="15">
        <f t="shared" si="0"/>
        <v>0</v>
      </c>
      <c r="P55" s="5"/>
      <c r="Q55">
        <f t="shared" si="2"/>
        <v>45</v>
      </c>
    </row>
    <row r="56" spans="1:17" ht="15">
      <c r="A56" s="77" t="s">
        <v>97</v>
      </c>
      <c r="B56">
        <v>6182</v>
      </c>
      <c r="O56" s="15">
        <f t="shared" si="0"/>
        <v>0</v>
      </c>
      <c r="P56" s="5"/>
      <c r="Q56">
        <f t="shared" si="2"/>
        <v>46</v>
      </c>
    </row>
    <row r="57" spans="1:17" ht="15">
      <c r="A57" s="77" t="s">
        <v>98</v>
      </c>
      <c r="B57">
        <v>6200</v>
      </c>
      <c r="O57" s="15">
        <f t="shared" si="0"/>
        <v>0</v>
      </c>
      <c r="P57" s="5"/>
      <c r="Q57">
        <f t="shared" si="2"/>
        <v>47</v>
      </c>
    </row>
    <row r="58" spans="1:17" ht="15">
      <c r="A58" s="77" t="s">
        <v>39</v>
      </c>
      <c r="B58">
        <v>6210</v>
      </c>
      <c r="C58">
        <v>20</v>
      </c>
      <c r="D58">
        <f>C58</f>
        <v>20</v>
      </c>
      <c r="E58">
        <f aca="true" t="shared" si="3" ref="E58:N58">D58</f>
        <v>20</v>
      </c>
      <c r="F58">
        <f t="shared" si="3"/>
        <v>20</v>
      </c>
      <c r="G58">
        <f t="shared" si="3"/>
        <v>20</v>
      </c>
      <c r="H58">
        <f t="shared" si="3"/>
        <v>20</v>
      </c>
      <c r="I58">
        <f t="shared" si="3"/>
        <v>20</v>
      </c>
      <c r="J58">
        <f t="shared" si="3"/>
        <v>20</v>
      </c>
      <c r="K58">
        <f t="shared" si="3"/>
        <v>20</v>
      </c>
      <c r="L58">
        <f t="shared" si="3"/>
        <v>20</v>
      </c>
      <c r="M58">
        <f t="shared" si="3"/>
        <v>20</v>
      </c>
      <c r="N58">
        <f t="shared" si="3"/>
        <v>20</v>
      </c>
      <c r="O58" s="15">
        <f t="shared" si="0"/>
        <v>240</v>
      </c>
      <c r="P58" s="5">
        <v>50.03</v>
      </c>
      <c r="Q58">
        <f t="shared" si="2"/>
        <v>48</v>
      </c>
    </row>
    <row r="59" spans="1:17" ht="15">
      <c r="A59" s="77" t="s">
        <v>40</v>
      </c>
      <c r="B59">
        <v>6210</v>
      </c>
      <c r="O59" s="15">
        <f t="shared" si="0"/>
        <v>0</v>
      </c>
      <c r="P59" s="5"/>
      <c r="Q59">
        <f t="shared" si="2"/>
        <v>49</v>
      </c>
    </row>
    <row r="60" spans="1:17" ht="15">
      <c r="A60" s="77" t="s">
        <v>41</v>
      </c>
      <c r="B60">
        <v>6221</v>
      </c>
      <c r="O60" s="15">
        <f t="shared" si="0"/>
        <v>0</v>
      </c>
      <c r="P60" s="5"/>
      <c r="Q60">
        <f t="shared" si="2"/>
        <v>50</v>
      </c>
    </row>
    <row r="61" spans="1:17" ht="15">
      <c r="A61" s="77" t="s">
        <v>42</v>
      </c>
      <c r="B61">
        <v>6222</v>
      </c>
      <c r="O61" s="15">
        <f t="shared" si="0"/>
        <v>0</v>
      </c>
      <c r="P61" s="5"/>
      <c r="Q61">
        <f t="shared" si="2"/>
        <v>51</v>
      </c>
    </row>
    <row r="62" spans="1:17" ht="15">
      <c r="A62" s="77" t="s">
        <v>43</v>
      </c>
      <c r="B62">
        <v>6223</v>
      </c>
      <c r="O62" s="15">
        <f t="shared" si="0"/>
        <v>0</v>
      </c>
      <c r="P62" s="5"/>
      <c r="Q62">
        <f t="shared" si="2"/>
        <v>52</v>
      </c>
    </row>
    <row r="63" spans="1:17" ht="15">
      <c r="A63" s="77" t="s">
        <v>44</v>
      </c>
      <c r="B63">
        <v>6224</v>
      </c>
      <c r="O63" s="15">
        <f t="shared" si="0"/>
        <v>0</v>
      </c>
      <c r="P63" s="5"/>
      <c r="Q63">
        <f t="shared" si="2"/>
        <v>53</v>
      </c>
    </row>
    <row r="64" spans="1:17" ht="15">
      <c r="A64" s="77" t="s">
        <v>45</v>
      </c>
      <c r="B64">
        <v>6230</v>
      </c>
      <c r="O64" s="15">
        <f t="shared" si="0"/>
        <v>0</v>
      </c>
      <c r="P64" s="5"/>
      <c r="Q64">
        <f t="shared" si="2"/>
        <v>54</v>
      </c>
    </row>
    <row r="65" spans="1:17" ht="15">
      <c r="A65" s="77" t="s">
        <v>46</v>
      </c>
      <c r="B65">
        <v>6240</v>
      </c>
      <c r="O65" s="15">
        <f t="shared" si="0"/>
        <v>0</v>
      </c>
      <c r="P65" s="5"/>
      <c r="Q65">
        <f t="shared" si="2"/>
        <v>55</v>
      </c>
    </row>
    <row r="66" spans="1:17" ht="15">
      <c r="A66" s="77" t="s">
        <v>47</v>
      </c>
      <c r="B66">
        <v>6250</v>
      </c>
      <c r="O66" s="15">
        <f t="shared" si="0"/>
        <v>0</v>
      </c>
      <c r="P66" s="5"/>
      <c r="Q66">
        <f t="shared" si="2"/>
        <v>56</v>
      </c>
    </row>
    <row r="67" spans="1:17" ht="15">
      <c r="A67" s="77" t="s">
        <v>48</v>
      </c>
      <c r="B67">
        <v>6260</v>
      </c>
      <c r="O67" s="15">
        <f t="shared" si="0"/>
        <v>0</v>
      </c>
      <c r="P67" s="5"/>
      <c r="Q67">
        <f t="shared" si="2"/>
        <v>57</v>
      </c>
    </row>
    <row r="68" spans="1:17" ht="15">
      <c r="A68" s="77" t="s">
        <v>49</v>
      </c>
      <c r="B68">
        <v>6300</v>
      </c>
      <c r="C68">
        <v>15</v>
      </c>
      <c r="D68">
        <f>C68</f>
        <v>15</v>
      </c>
      <c r="E68">
        <f aca="true" t="shared" si="4" ref="E68:N68">D68</f>
        <v>15</v>
      </c>
      <c r="F68">
        <f t="shared" si="4"/>
        <v>15</v>
      </c>
      <c r="G68">
        <f t="shared" si="4"/>
        <v>15</v>
      </c>
      <c r="H68">
        <f t="shared" si="4"/>
        <v>15</v>
      </c>
      <c r="I68">
        <f t="shared" si="4"/>
        <v>15</v>
      </c>
      <c r="J68">
        <f t="shared" si="4"/>
        <v>15</v>
      </c>
      <c r="K68">
        <f t="shared" si="4"/>
        <v>15</v>
      </c>
      <c r="L68">
        <f t="shared" si="4"/>
        <v>15</v>
      </c>
      <c r="M68">
        <f t="shared" si="4"/>
        <v>15</v>
      </c>
      <c r="N68">
        <f t="shared" si="4"/>
        <v>15</v>
      </c>
      <c r="O68" s="15">
        <f aca="true" t="shared" si="5" ref="O68:O119">SUM(C68:N68)</f>
        <v>180</v>
      </c>
      <c r="P68" s="5">
        <v>324.75</v>
      </c>
      <c r="Q68">
        <f t="shared" si="2"/>
        <v>58</v>
      </c>
    </row>
    <row r="69" spans="1:17" ht="15">
      <c r="A69" s="77" t="s">
        <v>50</v>
      </c>
      <c r="B69">
        <v>6301</v>
      </c>
      <c r="O69" s="15">
        <f t="shared" si="5"/>
        <v>0</v>
      </c>
      <c r="P69" s="5"/>
      <c r="Q69">
        <f t="shared" si="2"/>
        <v>59</v>
      </c>
    </row>
    <row r="70" spans="1:17" ht="15">
      <c r="A70" s="77" t="s">
        <v>51</v>
      </c>
      <c r="B70">
        <v>6302</v>
      </c>
      <c r="O70" s="15">
        <f t="shared" si="5"/>
        <v>0</v>
      </c>
      <c r="P70" s="5"/>
      <c r="Q70">
        <f t="shared" si="2"/>
        <v>60</v>
      </c>
    </row>
    <row r="71" spans="1:17" ht="15">
      <c r="A71" s="77" t="s">
        <v>52</v>
      </c>
      <c r="B71">
        <v>6304</v>
      </c>
      <c r="O71" s="15">
        <f t="shared" si="5"/>
        <v>0</v>
      </c>
      <c r="P71" s="5"/>
      <c r="Q71">
        <f t="shared" si="2"/>
        <v>61</v>
      </c>
    </row>
    <row r="72" spans="1:17" ht="15">
      <c r="A72" s="77" t="s">
        <v>53</v>
      </c>
      <c r="B72">
        <v>6310</v>
      </c>
      <c r="O72" s="15">
        <f t="shared" si="5"/>
        <v>0</v>
      </c>
      <c r="P72" s="5">
        <v>6.76</v>
      </c>
      <c r="Q72">
        <f t="shared" si="2"/>
        <v>62</v>
      </c>
    </row>
    <row r="73" spans="1:17" ht="15">
      <c r="A73" s="77" t="s">
        <v>54</v>
      </c>
      <c r="B73">
        <v>6330</v>
      </c>
      <c r="O73" s="15">
        <f t="shared" si="5"/>
        <v>0</v>
      </c>
      <c r="P73" s="5"/>
      <c r="Q73">
        <f t="shared" si="2"/>
        <v>63</v>
      </c>
    </row>
    <row r="74" spans="1:17" ht="15">
      <c r="A74" s="77" t="s">
        <v>55</v>
      </c>
      <c r="B74">
        <v>6331</v>
      </c>
      <c r="O74" s="15">
        <f t="shared" si="5"/>
        <v>0</v>
      </c>
      <c r="P74" s="5"/>
      <c r="Q74">
        <f t="shared" si="2"/>
        <v>64</v>
      </c>
    </row>
    <row r="75" spans="1:17" ht="15">
      <c r="A75" s="77" t="s">
        <v>56</v>
      </c>
      <c r="B75">
        <v>6340</v>
      </c>
      <c r="O75" s="15">
        <f t="shared" si="5"/>
        <v>0</v>
      </c>
      <c r="P75" s="5"/>
      <c r="Q75">
        <f t="shared" si="2"/>
        <v>65</v>
      </c>
    </row>
    <row r="76" spans="1:17" ht="15">
      <c r="A76" s="77" t="s">
        <v>57</v>
      </c>
      <c r="B76">
        <v>6400</v>
      </c>
      <c r="O76" s="15">
        <f t="shared" si="5"/>
        <v>0</v>
      </c>
      <c r="P76" s="5">
        <v>41.31</v>
      </c>
      <c r="Q76">
        <f t="shared" si="2"/>
        <v>66</v>
      </c>
    </row>
    <row r="77" spans="1:17" ht="15">
      <c r="A77" s="77" t="s">
        <v>58</v>
      </c>
      <c r="B77">
        <v>6401</v>
      </c>
      <c r="O77" s="15">
        <f t="shared" si="5"/>
        <v>0</v>
      </c>
      <c r="P77" s="5"/>
      <c r="Q77">
        <f t="shared" si="2"/>
        <v>67</v>
      </c>
    </row>
    <row r="78" spans="1:17" ht="15">
      <c r="A78" s="77" t="s">
        <v>99</v>
      </c>
      <c r="B78">
        <v>6402</v>
      </c>
      <c r="O78" s="15">
        <f t="shared" si="5"/>
        <v>0</v>
      </c>
      <c r="P78" s="5"/>
      <c r="Q78">
        <f t="shared" si="2"/>
        <v>68</v>
      </c>
    </row>
    <row r="79" spans="1:17" ht="15">
      <c r="A79" s="77" t="s">
        <v>59</v>
      </c>
      <c r="B79">
        <v>6403</v>
      </c>
      <c r="O79" s="15">
        <f t="shared" si="5"/>
        <v>0</v>
      </c>
      <c r="P79" s="5"/>
      <c r="Q79">
        <f t="shared" si="2"/>
        <v>69</v>
      </c>
    </row>
    <row r="80" spans="1:17" ht="15">
      <c r="A80" s="77" t="s">
        <v>60</v>
      </c>
      <c r="B80">
        <v>6404</v>
      </c>
      <c r="O80" s="15">
        <f t="shared" si="5"/>
        <v>0</v>
      </c>
      <c r="P80" s="5"/>
      <c r="Q80">
        <f t="shared" si="2"/>
        <v>70</v>
      </c>
    </row>
    <row r="81" spans="1:17" ht="15">
      <c r="A81" s="77" t="s">
        <v>100</v>
      </c>
      <c r="B81">
        <v>6405</v>
      </c>
      <c r="O81" s="15">
        <f t="shared" si="5"/>
        <v>0</v>
      </c>
      <c r="P81" s="5"/>
      <c r="Q81">
        <f t="shared" si="2"/>
        <v>71</v>
      </c>
    </row>
    <row r="82" spans="1:17" ht="15">
      <c r="A82" s="77" t="s">
        <v>61</v>
      </c>
      <c r="B82">
        <v>6410</v>
      </c>
      <c r="O82" s="15">
        <f t="shared" si="5"/>
        <v>0</v>
      </c>
      <c r="P82" s="5">
        <v>160.75</v>
      </c>
      <c r="Q82">
        <f t="shared" si="2"/>
        <v>72</v>
      </c>
    </row>
    <row r="83" spans="1:17" ht="15">
      <c r="A83" s="77" t="s">
        <v>62</v>
      </c>
      <c r="B83">
        <v>6430</v>
      </c>
      <c r="O83" s="15">
        <f t="shared" si="5"/>
        <v>0</v>
      </c>
      <c r="P83" s="5">
        <v>287.38</v>
      </c>
      <c r="Q83">
        <f t="shared" si="2"/>
        <v>73</v>
      </c>
    </row>
    <row r="84" spans="1:17" ht="15">
      <c r="A84" s="77" t="s">
        <v>63</v>
      </c>
      <c r="B84">
        <v>6440</v>
      </c>
      <c r="C84">
        <v>15</v>
      </c>
      <c r="D84">
        <f>C84</f>
        <v>15</v>
      </c>
      <c r="E84">
        <f aca="true" t="shared" si="6" ref="E84:N84">D84</f>
        <v>15</v>
      </c>
      <c r="F84">
        <f t="shared" si="6"/>
        <v>15</v>
      </c>
      <c r="G84">
        <f t="shared" si="6"/>
        <v>15</v>
      </c>
      <c r="H84">
        <f t="shared" si="6"/>
        <v>15</v>
      </c>
      <c r="I84">
        <f t="shared" si="6"/>
        <v>15</v>
      </c>
      <c r="J84">
        <f t="shared" si="6"/>
        <v>15</v>
      </c>
      <c r="K84">
        <f t="shared" si="6"/>
        <v>15</v>
      </c>
      <c r="L84">
        <f t="shared" si="6"/>
        <v>15</v>
      </c>
      <c r="M84">
        <f t="shared" si="6"/>
        <v>15</v>
      </c>
      <c r="N84">
        <f t="shared" si="6"/>
        <v>15</v>
      </c>
      <c r="O84" s="15">
        <f t="shared" si="5"/>
        <v>180</v>
      </c>
      <c r="P84" s="5"/>
      <c r="Q84">
        <f t="shared" si="2"/>
        <v>74</v>
      </c>
    </row>
    <row r="85" spans="1:17" ht="15">
      <c r="A85" s="77" t="s">
        <v>64</v>
      </c>
      <c r="B85">
        <v>6450</v>
      </c>
      <c r="O85" s="15">
        <f t="shared" si="5"/>
        <v>0</v>
      </c>
      <c r="P85" s="5"/>
      <c r="Q85">
        <f t="shared" si="2"/>
        <v>75</v>
      </c>
    </row>
    <row r="86" spans="1:17" ht="15">
      <c r="A86" s="77" t="s">
        <v>126</v>
      </c>
      <c r="B86">
        <v>6501</v>
      </c>
      <c r="O86" s="15">
        <f t="shared" si="5"/>
        <v>0</v>
      </c>
      <c r="P86" s="5"/>
      <c r="Q86">
        <f t="shared" si="2"/>
        <v>76</v>
      </c>
    </row>
    <row r="87" spans="1:17" ht="15">
      <c r="A87" s="77" t="s">
        <v>65</v>
      </c>
      <c r="B87">
        <v>6600</v>
      </c>
      <c r="O87" s="15">
        <f t="shared" si="5"/>
        <v>0</v>
      </c>
      <c r="P87" s="5">
        <v>903</v>
      </c>
      <c r="Q87">
        <f t="shared" si="2"/>
        <v>77</v>
      </c>
    </row>
    <row r="88" spans="1:17" ht="15">
      <c r="A88" s="77" t="s">
        <v>66</v>
      </c>
      <c r="B88">
        <v>6610</v>
      </c>
      <c r="O88" s="15">
        <f t="shared" si="5"/>
        <v>0</v>
      </c>
      <c r="P88" s="5"/>
      <c r="Q88">
        <f t="shared" si="2"/>
        <v>78</v>
      </c>
    </row>
    <row r="89" spans="1:17" ht="15">
      <c r="A89" s="77" t="s">
        <v>67</v>
      </c>
      <c r="B89">
        <v>6700</v>
      </c>
      <c r="O89" s="15">
        <f t="shared" si="5"/>
        <v>0</v>
      </c>
      <c r="P89" s="5"/>
      <c r="Q89">
        <f t="shared" si="2"/>
        <v>79</v>
      </c>
    </row>
    <row r="90" spans="1:17" ht="15">
      <c r="A90" s="77" t="s">
        <v>68</v>
      </c>
      <c r="B90">
        <v>6710</v>
      </c>
      <c r="O90" s="15">
        <f t="shared" si="5"/>
        <v>0</v>
      </c>
      <c r="P90" s="5"/>
      <c r="Q90">
        <f t="shared" si="2"/>
        <v>80</v>
      </c>
    </row>
    <row r="91" spans="1:17" ht="15">
      <c r="A91" s="77" t="s">
        <v>124</v>
      </c>
      <c r="B91">
        <v>6720</v>
      </c>
      <c r="O91" s="15">
        <f t="shared" si="5"/>
        <v>0</v>
      </c>
      <c r="P91" s="5"/>
      <c r="Q91">
        <f t="shared" si="2"/>
        <v>81</v>
      </c>
    </row>
    <row r="92" spans="1:17" ht="15">
      <c r="A92" s="77" t="s">
        <v>69</v>
      </c>
      <c r="B92">
        <v>6730</v>
      </c>
      <c r="O92" s="15">
        <f t="shared" si="5"/>
        <v>0</v>
      </c>
      <c r="P92" s="5"/>
      <c r="Q92">
        <f t="shared" si="2"/>
        <v>82</v>
      </c>
    </row>
    <row r="93" spans="1:17" ht="15">
      <c r="A93" s="77" t="s">
        <v>70</v>
      </c>
      <c r="B93">
        <v>6740</v>
      </c>
      <c r="O93" s="15">
        <f t="shared" si="5"/>
        <v>0</v>
      </c>
      <c r="P93" s="5"/>
      <c r="Q93">
        <f t="shared" si="2"/>
        <v>83</v>
      </c>
    </row>
    <row r="94" spans="1:17" ht="15">
      <c r="A94" s="77" t="s">
        <v>71</v>
      </c>
      <c r="B94">
        <v>6800</v>
      </c>
      <c r="C94">
        <v>200</v>
      </c>
      <c r="D94">
        <f>C94</f>
        <v>200</v>
      </c>
      <c r="E94">
        <f aca="true" t="shared" si="7" ref="E94:N94">D94</f>
        <v>200</v>
      </c>
      <c r="F94">
        <f t="shared" si="7"/>
        <v>200</v>
      </c>
      <c r="G94">
        <f t="shared" si="7"/>
        <v>200</v>
      </c>
      <c r="H94">
        <f t="shared" si="7"/>
        <v>200</v>
      </c>
      <c r="I94">
        <f t="shared" si="7"/>
        <v>200</v>
      </c>
      <c r="J94">
        <f t="shared" si="7"/>
        <v>200</v>
      </c>
      <c r="K94">
        <f t="shared" si="7"/>
        <v>200</v>
      </c>
      <c r="L94">
        <f t="shared" si="7"/>
        <v>200</v>
      </c>
      <c r="M94">
        <f t="shared" si="7"/>
        <v>200</v>
      </c>
      <c r="N94">
        <f t="shared" si="7"/>
        <v>200</v>
      </c>
      <c r="O94" s="15">
        <f t="shared" si="5"/>
        <v>2400</v>
      </c>
      <c r="P94" s="5"/>
      <c r="Q94">
        <f t="shared" si="2"/>
        <v>84</v>
      </c>
    </row>
    <row r="95" spans="1:17" ht="15">
      <c r="A95" s="77" t="s">
        <v>72</v>
      </c>
      <c r="B95">
        <v>6810</v>
      </c>
      <c r="C95">
        <v>20</v>
      </c>
      <c r="D95">
        <f>C95</f>
        <v>20</v>
      </c>
      <c r="E95">
        <f aca="true" t="shared" si="8" ref="E95:N95">D95</f>
        <v>20</v>
      </c>
      <c r="F95">
        <f t="shared" si="8"/>
        <v>20</v>
      </c>
      <c r="G95">
        <f t="shared" si="8"/>
        <v>20</v>
      </c>
      <c r="H95">
        <f t="shared" si="8"/>
        <v>20</v>
      </c>
      <c r="I95">
        <f t="shared" si="8"/>
        <v>20</v>
      </c>
      <c r="J95">
        <f t="shared" si="8"/>
        <v>20</v>
      </c>
      <c r="K95">
        <f t="shared" si="8"/>
        <v>20</v>
      </c>
      <c r="L95">
        <f t="shared" si="8"/>
        <v>20</v>
      </c>
      <c r="M95">
        <f t="shared" si="8"/>
        <v>20</v>
      </c>
      <c r="N95">
        <f t="shared" si="8"/>
        <v>20</v>
      </c>
      <c r="O95" s="15">
        <f t="shared" si="5"/>
        <v>240</v>
      </c>
      <c r="P95" s="5"/>
      <c r="Q95">
        <f t="shared" si="2"/>
        <v>85</v>
      </c>
    </row>
    <row r="96" spans="1:17" ht="15">
      <c r="A96" s="77" t="s">
        <v>73</v>
      </c>
      <c r="B96">
        <v>6820</v>
      </c>
      <c r="O96" s="15">
        <f t="shared" si="5"/>
        <v>0</v>
      </c>
      <c r="P96" s="5"/>
      <c r="Q96">
        <f t="shared" si="2"/>
        <v>86</v>
      </c>
    </row>
    <row r="97" spans="1:17" ht="15">
      <c r="A97" s="77" t="s">
        <v>74</v>
      </c>
      <c r="B97">
        <v>6840</v>
      </c>
      <c r="O97" s="15">
        <f t="shared" si="5"/>
        <v>0</v>
      </c>
      <c r="P97" s="5">
        <v>4201.45</v>
      </c>
      <c r="Q97">
        <f t="shared" si="2"/>
        <v>87</v>
      </c>
    </row>
    <row r="98" spans="1:17" ht="15">
      <c r="A98" s="77" t="s">
        <v>75</v>
      </c>
      <c r="B98">
        <v>6850</v>
      </c>
      <c r="C98">
        <v>55</v>
      </c>
      <c r="D98">
        <f aca="true" t="shared" si="9" ref="D98:N98">C98</f>
        <v>55</v>
      </c>
      <c r="E98">
        <f t="shared" si="9"/>
        <v>55</v>
      </c>
      <c r="F98">
        <f t="shared" si="9"/>
        <v>55</v>
      </c>
      <c r="G98">
        <f t="shared" si="9"/>
        <v>55</v>
      </c>
      <c r="H98">
        <f t="shared" si="9"/>
        <v>55</v>
      </c>
      <c r="I98">
        <f t="shared" si="9"/>
        <v>55</v>
      </c>
      <c r="J98">
        <f t="shared" si="9"/>
        <v>55</v>
      </c>
      <c r="K98">
        <f t="shared" si="9"/>
        <v>55</v>
      </c>
      <c r="L98">
        <f t="shared" si="9"/>
        <v>55</v>
      </c>
      <c r="M98">
        <f t="shared" si="9"/>
        <v>55</v>
      </c>
      <c r="N98">
        <f t="shared" si="9"/>
        <v>55</v>
      </c>
      <c r="O98" s="15">
        <f t="shared" si="5"/>
        <v>660</v>
      </c>
      <c r="P98" s="5"/>
      <c r="Q98">
        <f t="shared" si="2"/>
        <v>88</v>
      </c>
    </row>
    <row r="99" spans="1:17" ht="15">
      <c r="A99" s="77" t="s">
        <v>76</v>
      </c>
      <c r="B99">
        <v>6860</v>
      </c>
      <c r="O99" s="15">
        <f t="shared" si="5"/>
        <v>0</v>
      </c>
      <c r="P99" s="5"/>
      <c r="Q99">
        <f t="shared" si="2"/>
        <v>89</v>
      </c>
    </row>
    <row r="100" spans="1:17" ht="15">
      <c r="A100" s="77" t="s">
        <v>77</v>
      </c>
      <c r="B100">
        <v>6900</v>
      </c>
      <c r="O100" s="15">
        <f t="shared" si="5"/>
        <v>0</v>
      </c>
      <c r="P100" s="5"/>
      <c r="Q100">
        <f t="shared" si="2"/>
        <v>90</v>
      </c>
    </row>
    <row r="101" spans="1:17" ht="15">
      <c r="A101" s="77" t="s">
        <v>78</v>
      </c>
      <c r="B101">
        <v>6910</v>
      </c>
      <c r="O101" s="15">
        <f t="shared" si="5"/>
        <v>0</v>
      </c>
      <c r="P101" s="5"/>
      <c r="Q101">
        <f t="shared" si="2"/>
        <v>91</v>
      </c>
    </row>
    <row r="102" spans="1:17" ht="15">
      <c r="A102" s="77" t="s">
        <v>79</v>
      </c>
      <c r="B102">
        <v>6920</v>
      </c>
      <c r="O102" s="15">
        <f t="shared" si="5"/>
        <v>0</v>
      </c>
      <c r="P102" s="5"/>
      <c r="Q102">
        <f t="shared" si="2"/>
        <v>92</v>
      </c>
    </row>
    <row r="103" spans="1:17" ht="15">
      <c r="A103" s="77" t="s">
        <v>101</v>
      </c>
      <c r="B103">
        <v>6921</v>
      </c>
      <c r="O103" s="15">
        <f t="shared" si="5"/>
        <v>0</v>
      </c>
      <c r="P103" s="5"/>
      <c r="Q103">
        <f t="shared" si="2"/>
        <v>93</v>
      </c>
    </row>
    <row r="104" spans="1:17" ht="15">
      <c r="A104" s="77" t="s">
        <v>80</v>
      </c>
      <c r="B104">
        <v>6930</v>
      </c>
      <c r="O104" s="15">
        <f t="shared" si="5"/>
        <v>0</v>
      </c>
      <c r="P104" s="5"/>
      <c r="Q104">
        <f t="shared" si="2"/>
        <v>94</v>
      </c>
    </row>
    <row r="105" spans="1:17" ht="15">
      <c r="A105" s="77" t="s">
        <v>110</v>
      </c>
      <c r="B105">
        <v>6940</v>
      </c>
      <c r="O105" s="15">
        <f t="shared" si="5"/>
        <v>0</v>
      </c>
      <c r="P105" s="5"/>
      <c r="Q105">
        <f t="shared" si="2"/>
        <v>95</v>
      </c>
    </row>
    <row r="106" spans="1:17" ht="15">
      <c r="A106" s="77" t="s">
        <v>81</v>
      </c>
      <c r="B106">
        <v>6950</v>
      </c>
      <c r="C106">
        <v>5000</v>
      </c>
      <c r="D106">
        <f>C106</f>
        <v>5000</v>
      </c>
      <c r="E106">
        <f aca="true" t="shared" si="10" ref="E106:N106">D106</f>
        <v>5000</v>
      </c>
      <c r="F106">
        <f t="shared" si="10"/>
        <v>5000</v>
      </c>
      <c r="G106">
        <f t="shared" si="10"/>
        <v>5000</v>
      </c>
      <c r="H106">
        <f t="shared" si="10"/>
        <v>5000</v>
      </c>
      <c r="I106">
        <f t="shared" si="10"/>
        <v>5000</v>
      </c>
      <c r="J106">
        <f t="shared" si="10"/>
        <v>5000</v>
      </c>
      <c r="K106">
        <f t="shared" si="10"/>
        <v>5000</v>
      </c>
      <c r="L106">
        <f t="shared" si="10"/>
        <v>5000</v>
      </c>
      <c r="M106">
        <f t="shared" si="10"/>
        <v>5000</v>
      </c>
      <c r="N106">
        <f t="shared" si="10"/>
        <v>5000</v>
      </c>
      <c r="O106" s="15">
        <f t="shared" si="5"/>
        <v>60000</v>
      </c>
      <c r="P106" s="5"/>
      <c r="Q106">
        <f t="shared" si="2"/>
        <v>96</v>
      </c>
    </row>
    <row r="107" spans="1:17" ht="15">
      <c r="A107" s="77" t="s">
        <v>82</v>
      </c>
      <c r="B107">
        <v>6960</v>
      </c>
      <c r="O107" s="15">
        <f t="shared" si="5"/>
        <v>0</v>
      </c>
      <c r="P107" s="5"/>
      <c r="Q107">
        <f t="shared" si="2"/>
        <v>97</v>
      </c>
    </row>
    <row r="108" spans="1:17" ht="15">
      <c r="A108" s="77" t="s">
        <v>83</v>
      </c>
      <c r="B108">
        <v>7000</v>
      </c>
      <c r="O108" s="15">
        <f t="shared" si="5"/>
        <v>0</v>
      </c>
      <c r="P108" s="5"/>
      <c r="Q108">
        <f aca="true" t="shared" si="11" ref="Q108:Q121">Q107+1</f>
        <v>98</v>
      </c>
    </row>
    <row r="109" spans="1:17" ht="15">
      <c r="A109" s="77" t="s">
        <v>84</v>
      </c>
      <c r="B109">
        <v>7500</v>
      </c>
      <c r="O109" s="15">
        <f t="shared" si="5"/>
        <v>0</v>
      </c>
      <c r="P109" s="5"/>
      <c r="Q109">
        <f t="shared" si="11"/>
        <v>99</v>
      </c>
    </row>
    <row r="110" spans="1:17" ht="15">
      <c r="A110" s="77" t="s">
        <v>102</v>
      </c>
      <c r="B110">
        <v>7510</v>
      </c>
      <c r="O110" s="15">
        <f t="shared" si="5"/>
        <v>0</v>
      </c>
      <c r="P110" s="5"/>
      <c r="Q110">
        <f t="shared" si="11"/>
        <v>100</v>
      </c>
    </row>
    <row r="111" spans="1:17" ht="15">
      <c r="A111" s="77" t="s">
        <v>103</v>
      </c>
      <c r="B111">
        <v>7800</v>
      </c>
      <c r="O111" s="15">
        <f t="shared" si="5"/>
        <v>0</v>
      </c>
      <c r="P111" s="5"/>
      <c r="Q111">
        <f t="shared" si="11"/>
        <v>101</v>
      </c>
    </row>
    <row r="112" spans="1:17" ht="15">
      <c r="A112" s="77" t="s">
        <v>104</v>
      </c>
      <c r="B112">
        <v>7810</v>
      </c>
      <c r="O112" s="15">
        <f t="shared" si="5"/>
        <v>0</v>
      </c>
      <c r="P112" s="5"/>
      <c r="Q112">
        <f t="shared" si="11"/>
        <v>102</v>
      </c>
    </row>
    <row r="113" spans="1:17" ht="15">
      <c r="A113" s="77" t="s">
        <v>105</v>
      </c>
      <c r="B113">
        <v>7820</v>
      </c>
      <c r="O113" s="15">
        <f t="shared" si="5"/>
        <v>0</v>
      </c>
      <c r="P113" s="5"/>
      <c r="Q113">
        <f t="shared" si="11"/>
        <v>103</v>
      </c>
    </row>
    <row r="114" spans="1:17" ht="15">
      <c r="A114" s="77" t="s">
        <v>85</v>
      </c>
      <c r="B114">
        <v>7830</v>
      </c>
      <c r="O114" s="15">
        <f t="shared" si="5"/>
        <v>0</v>
      </c>
      <c r="P114" s="5"/>
      <c r="Q114">
        <f t="shared" si="11"/>
        <v>104</v>
      </c>
    </row>
    <row r="115" spans="1:17" ht="15">
      <c r="A115" s="77" t="s">
        <v>86</v>
      </c>
      <c r="B115">
        <v>7840</v>
      </c>
      <c r="O115" s="15">
        <f t="shared" si="5"/>
        <v>0</v>
      </c>
      <c r="P115" s="5"/>
      <c r="Q115">
        <f t="shared" si="11"/>
        <v>105</v>
      </c>
    </row>
    <row r="116" spans="1:17" ht="15">
      <c r="A116" s="77" t="s">
        <v>106</v>
      </c>
      <c r="B116">
        <v>7850</v>
      </c>
      <c r="O116" s="15">
        <f t="shared" si="5"/>
        <v>0</v>
      </c>
      <c r="P116" s="5"/>
      <c r="Q116">
        <f t="shared" si="11"/>
        <v>106</v>
      </c>
    </row>
    <row r="117" spans="1:17" ht="15">
      <c r="A117" s="77" t="s">
        <v>107</v>
      </c>
      <c r="B117">
        <v>7910</v>
      </c>
      <c r="O117" s="15">
        <f t="shared" si="5"/>
        <v>0</v>
      </c>
      <c r="P117" s="5"/>
      <c r="Q117">
        <f t="shared" si="11"/>
        <v>107</v>
      </c>
    </row>
    <row r="118" spans="1:17" ht="15">
      <c r="A118" s="77" t="s">
        <v>87</v>
      </c>
      <c r="B118">
        <v>7920</v>
      </c>
      <c r="O118" s="15">
        <f t="shared" si="5"/>
        <v>0</v>
      </c>
      <c r="P118" s="5"/>
      <c r="Q118">
        <f t="shared" si="11"/>
        <v>108</v>
      </c>
    </row>
    <row r="119" spans="1:17" ht="15">
      <c r="A119" s="77" t="s">
        <v>108</v>
      </c>
      <c r="B119">
        <v>7930</v>
      </c>
      <c r="O119" s="15">
        <f t="shared" si="5"/>
        <v>0</v>
      </c>
      <c r="P119" s="5"/>
      <c r="Q119">
        <f t="shared" si="11"/>
        <v>109</v>
      </c>
    </row>
    <row r="120" spans="1:17" ht="15">
      <c r="A120" s="77" t="s">
        <v>109</v>
      </c>
      <c r="B120">
        <v>7931</v>
      </c>
      <c r="O120" s="15">
        <f>SUM(C120:N120)</f>
        <v>0</v>
      </c>
      <c r="P120" s="5"/>
      <c r="Q120">
        <f t="shared" si="11"/>
        <v>110</v>
      </c>
    </row>
    <row r="121" spans="1:17" ht="15.75" thickBot="1">
      <c r="A121" s="138" t="s">
        <v>88</v>
      </c>
      <c r="B121" s="117"/>
      <c r="C121" s="117">
        <f>SUM(C43:C120)</f>
        <v>5325</v>
      </c>
      <c r="D121" s="117">
        <f aca="true" t="shared" si="12" ref="D121:P121">SUM(D43:D120)</f>
        <v>5325</v>
      </c>
      <c r="E121" s="117">
        <f t="shared" si="12"/>
        <v>5325</v>
      </c>
      <c r="F121" s="117">
        <f t="shared" si="12"/>
        <v>5325</v>
      </c>
      <c r="G121" s="117">
        <f t="shared" si="12"/>
        <v>5325</v>
      </c>
      <c r="H121" s="117">
        <f t="shared" si="12"/>
        <v>5325</v>
      </c>
      <c r="I121" s="117">
        <f t="shared" si="12"/>
        <v>5325</v>
      </c>
      <c r="J121" s="117">
        <f t="shared" si="12"/>
        <v>5325</v>
      </c>
      <c r="K121" s="117">
        <f t="shared" si="12"/>
        <v>5325</v>
      </c>
      <c r="L121" s="117">
        <f t="shared" si="12"/>
        <v>5325</v>
      </c>
      <c r="M121" s="117">
        <f t="shared" si="12"/>
        <v>5325</v>
      </c>
      <c r="N121" s="117">
        <f t="shared" si="12"/>
        <v>5325</v>
      </c>
      <c r="O121" s="117">
        <f t="shared" si="12"/>
        <v>63900</v>
      </c>
      <c r="P121" s="117">
        <f t="shared" si="12"/>
        <v>5975.43</v>
      </c>
      <c r="Q121" s="121">
        <f t="shared" si="11"/>
        <v>111</v>
      </c>
    </row>
    <row r="122" spans="1:16" ht="15">
      <c r="A122" s="81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5"/>
    </row>
    <row r="123" spans="1:17" ht="15.75" thickBot="1">
      <c r="A123" s="146" t="s">
        <v>89</v>
      </c>
      <c r="B123" s="45"/>
      <c r="C123" s="45">
        <f>+C31-C121</f>
        <v>-5325</v>
      </c>
      <c r="D123" s="45">
        <f aca="true" t="shared" si="13" ref="D123:N123">+D31-D121</f>
        <v>-5325</v>
      </c>
      <c r="E123" s="45">
        <f t="shared" si="13"/>
        <v>-5325</v>
      </c>
      <c r="F123" s="45">
        <f t="shared" si="13"/>
        <v>-5325</v>
      </c>
      <c r="G123" s="45">
        <f t="shared" si="13"/>
        <v>-5325</v>
      </c>
      <c r="H123" s="45">
        <f t="shared" si="13"/>
        <v>-5325</v>
      </c>
      <c r="I123" s="45">
        <f t="shared" si="13"/>
        <v>-5325</v>
      </c>
      <c r="J123" s="45">
        <f t="shared" si="13"/>
        <v>-5325</v>
      </c>
      <c r="K123" s="45">
        <f t="shared" si="13"/>
        <v>-5325</v>
      </c>
      <c r="L123" s="45">
        <f t="shared" si="13"/>
        <v>-5325</v>
      </c>
      <c r="M123" s="45">
        <f t="shared" si="13"/>
        <v>-5325</v>
      </c>
      <c r="N123" s="45">
        <f t="shared" si="13"/>
        <v>-5325</v>
      </c>
      <c r="O123" s="45">
        <f>+O31-O121</f>
        <v>-63900</v>
      </c>
      <c r="P123" s="45">
        <f>+P31-P121</f>
        <v>-5975.43</v>
      </c>
      <c r="Q123" s="1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B57" sqref="B57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7.7109375" style="5" bestFit="1" customWidth="1"/>
    <col min="4" max="4" width="8.8515625" style="5" bestFit="1" customWidth="1"/>
    <col min="5" max="5" width="8.7109375" style="5" bestFit="1" customWidth="1"/>
    <col min="6" max="6" width="8.00390625" style="5" bestFit="1" customWidth="1"/>
    <col min="7" max="7" width="8.57421875" style="5" bestFit="1" customWidth="1"/>
    <col min="8" max="8" width="8.28125" style="5" bestFit="1" customWidth="1"/>
    <col min="9" max="9" width="7.8515625" style="5" bestFit="1" customWidth="1"/>
    <col min="10" max="10" width="8.28125" style="5" bestFit="1" customWidth="1"/>
    <col min="11" max="11" width="8.57421875" style="5" bestFit="1" customWidth="1"/>
    <col min="12" max="12" width="8.140625" style="5" bestFit="1" customWidth="1"/>
    <col min="13" max="13" width="8.8515625" style="5" bestFit="1" customWidth="1"/>
    <col min="14" max="14" width="8.140625" style="5" bestFit="1" customWidth="1"/>
    <col min="15" max="15" width="8.7109375" style="5" bestFit="1" customWidth="1"/>
    <col min="16" max="16" width="8.28125" style="0" bestFit="1" customWidth="1"/>
    <col min="17" max="17" width="8.140625" style="0" bestFit="1" customWidth="1"/>
  </cols>
  <sheetData>
    <row r="1" spans="1:17" ht="15.75" thickBot="1">
      <c r="A1" s="82" t="s">
        <v>183</v>
      </c>
      <c r="B1" s="82" t="s">
        <v>167</v>
      </c>
      <c r="C1" s="82" t="s">
        <v>168</v>
      </c>
      <c r="D1" s="82" t="s">
        <v>169</v>
      </c>
      <c r="E1" s="82" t="s">
        <v>170</v>
      </c>
      <c r="F1" s="82" t="s">
        <v>171</v>
      </c>
      <c r="G1" s="82" t="s">
        <v>172</v>
      </c>
      <c r="H1" s="82" t="s">
        <v>173</v>
      </c>
      <c r="I1" s="82" t="s">
        <v>174</v>
      </c>
      <c r="J1" s="82" t="s">
        <v>175</v>
      </c>
      <c r="K1" s="82" t="s">
        <v>176</v>
      </c>
      <c r="L1" s="82" t="s">
        <v>177</v>
      </c>
      <c r="M1" s="82" t="s">
        <v>178</v>
      </c>
      <c r="N1" s="82" t="s">
        <v>179</v>
      </c>
      <c r="O1" s="82" t="s">
        <v>180</v>
      </c>
      <c r="P1" s="82" t="s">
        <v>181</v>
      </c>
      <c r="Q1" s="82" t="s">
        <v>182</v>
      </c>
    </row>
    <row r="2" spans="1:17" ht="30.75" thickBot="1">
      <c r="A2" s="163" t="s">
        <v>221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8" t="s">
        <v>217</v>
      </c>
      <c r="P2" s="169" t="s">
        <v>132</v>
      </c>
      <c r="Q2" s="165"/>
    </row>
    <row r="3" spans="1:16" ht="15">
      <c r="A3" s="8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>
        <f aca="true" t="shared" si="0" ref="O3:O67">SUM(C3:N3)</f>
        <v>0</v>
      </c>
      <c r="P3" s="5"/>
    </row>
    <row r="4" spans="1:17" ht="15">
      <c r="A4" s="82" t="s">
        <v>1</v>
      </c>
      <c r="B4">
        <v>4011</v>
      </c>
      <c r="O4" s="17">
        <f t="shared" si="0"/>
        <v>0</v>
      </c>
      <c r="P4" s="5"/>
      <c r="Q4">
        <v>1</v>
      </c>
    </row>
    <row r="5" spans="1:17" ht="15">
      <c r="A5" s="82" t="s">
        <v>2</v>
      </c>
      <c r="B5">
        <v>4012</v>
      </c>
      <c r="O5" s="17">
        <f t="shared" si="0"/>
        <v>0</v>
      </c>
      <c r="P5" s="5"/>
      <c r="Q5">
        <v>2</v>
      </c>
    </row>
    <row r="6" spans="1:17" ht="15">
      <c r="A6" s="82" t="s">
        <v>91</v>
      </c>
      <c r="B6">
        <v>4013</v>
      </c>
      <c r="O6" s="17">
        <f t="shared" si="0"/>
        <v>0</v>
      </c>
      <c r="P6" s="5"/>
      <c r="Q6">
        <v>3</v>
      </c>
    </row>
    <row r="7" spans="1:17" ht="15">
      <c r="A7" s="82" t="s">
        <v>3</v>
      </c>
      <c r="B7">
        <v>4014</v>
      </c>
      <c r="O7" s="17">
        <f t="shared" si="0"/>
        <v>0</v>
      </c>
      <c r="P7" s="5"/>
      <c r="Q7">
        <v>4</v>
      </c>
    </row>
    <row r="8" spans="1:17" ht="15">
      <c r="A8" s="82" t="s">
        <v>92</v>
      </c>
      <c r="B8">
        <v>4016</v>
      </c>
      <c r="O8" s="17">
        <f t="shared" si="0"/>
        <v>0</v>
      </c>
      <c r="P8" s="5"/>
      <c r="Q8">
        <v>5</v>
      </c>
    </row>
    <row r="9" spans="1:17" ht="15">
      <c r="A9" s="82" t="s">
        <v>4</v>
      </c>
      <c r="B9">
        <v>4017</v>
      </c>
      <c r="O9" s="17">
        <f t="shared" si="0"/>
        <v>0</v>
      </c>
      <c r="P9" s="5"/>
      <c r="Q9">
        <v>6</v>
      </c>
    </row>
    <row r="10" spans="1:17" ht="15">
      <c r="A10" s="82" t="s">
        <v>93</v>
      </c>
      <c r="B10">
        <v>4018</v>
      </c>
      <c r="O10" s="17">
        <f t="shared" si="0"/>
        <v>0</v>
      </c>
      <c r="P10" s="5"/>
      <c r="Q10">
        <v>7</v>
      </c>
    </row>
    <row r="11" spans="1:17" ht="15">
      <c r="A11" s="82" t="s">
        <v>5</v>
      </c>
      <c r="B11">
        <v>4020</v>
      </c>
      <c r="O11" s="17">
        <f t="shared" si="0"/>
        <v>0</v>
      </c>
      <c r="P11" s="5"/>
      <c r="Q11">
        <v>8</v>
      </c>
    </row>
    <row r="12" spans="1:17" ht="15">
      <c r="A12" s="82" t="s">
        <v>6</v>
      </c>
      <c r="B12">
        <v>4021</v>
      </c>
      <c r="O12" s="17">
        <f t="shared" si="0"/>
        <v>0</v>
      </c>
      <c r="P12" s="5"/>
      <c r="Q12">
        <v>9</v>
      </c>
    </row>
    <row r="13" spans="1:17" ht="15">
      <c r="A13" s="82" t="s">
        <v>7</v>
      </c>
      <c r="B13">
        <v>4022</v>
      </c>
      <c r="O13" s="17">
        <f t="shared" si="0"/>
        <v>0</v>
      </c>
      <c r="P13" s="5"/>
      <c r="Q13">
        <v>10</v>
      </c>
    </row>
    <row r="14" spans="1:17" ht="15">
      <c r="A14" s="82" t="s">
        <v>8</v>
      </c>
      <c r="B14">
        <v>4024</v>
      </c>
      <c r="O14" s="17">
        <f t="shared" si="0"/>
        <v>0</v>
      </c>
      <c r="P14" s="5"/>
      <c r="Q14">
        <v>11</v>
      </c>
    </row>
    <row r="15" spans="1:17" ht="15">
      <c r="A15" s="82" t="s">
        <v>9</v>
      </c>
      <c r="B15">
        <v>4030</v>
      </c>
      <c r="O15" s="17">
        <f t="shared" si="0"/>
        <v>0</v>
      </c>
      <c r="P15" s="5"/>
      <c r="Q15">
        <v>12</v>
      </c>
    </row>
    <row r="16" spans="1:17" ht="15">
      <c r="A16" s="82" t="s">
        <v>10</v>
      </c>
      <c r="B16">
        <v>4031</v>
      </c>
      <c r="O16" s="17">
        <f t="shared" si="0"/>
        <v>0</v>
      </c>
      <c r="P16" s="5"/>
      <c r="Q16">
        <v>13</v>
      </c>
    </row>
    <row r="17" spans="1:17" ht="15">
      <c r="A17" s="82" t="s">
        <v>11</v>
      </c>
      <c r="B17">
        <v>4040</v>
      </c>
      <c r="O17" s="17">
        <f t="shared" si="0"/>
        <v>0</v>
      </c>
      <c r="P17" s="5"/>
      <c r="Q17">
        <v>14</v>
      </c>
    </row>
    <row r="18" spans="1:17" ht="15">
      <c r="A18" s="82" t="s">
        <v>12</v>
      </c>
      <c r="B18">
        <v>4041</v>
      </c>
      <c r="C18" s="5">
        <v>50</v>
      </c>
      <c r="D18" s="5">
        <f>C18</f>
        <v>50</v>
      </c>
      <c r="E18" s="5">
        <f aca="true" t="shared" si="1" ref="E18:N18">D18</f>
        <v>50</v>
      </c>
      <c r="F18" s="5">
        <f t="shared" si="1"/>
        <v>50</v>
      </c>
      <c r="G18" s="5">
        <f t="shared" si="1"/>
        <v>50</v>
      </c>
      <c r="H18" s="5">
        <f t="shared" si="1"/>
        <v>50</v>
      </c>
      <c r="I18" s="5">
        <f t="shared" si="1"/>
        <v>50</v>
      </c>
      <c r="J18" s="5">
        <f t="shared" si="1"/>
        <v>50</v>
      </c>
      <c r="K18" s="5">
        <f t="shared" si="1"/>
        <v>50</v>
      </c>
      <c r="L18" s="5">
        <f t="shared" si="1"/>
        <v>50</v>
      </c>
      <c r="M18" s="5">
        <f t="shared" si="1"/>
        <v>50</v>
      </c>
      <c r="N18" s="5">
        <f t="shared" si="1"/>
        <v>50</v>
      </c>
      <c r="O18" s="17">
        <f t="shared" si="0"/>
        <v>600</v>
      </c>
      <c r="P18" s="5">
        <v>2570</v>
      </c>
      <c r="Q18">
        <v>15</v>
      </c>
    </row>
    <row r="19" spans="1:17" ht="15">
      <c r="A19" s="82" t="s">
        <v>13</v>
      </c>
      <c r="B19">
        <v>4042</v>
      </c>
      <c r="O19" s="17">
        <f t="shared" si="0"/>
        <v>0</v>
      </c>
      <c r="P19" s="5">
        <v>3385</v>
      </c>
      <c r="Q19">
        <v>16</v>
      </c>
    </row>
    <row r="20" spans="1:17" ht="15">
      <c r="A20" s="82" t="s">
        <v>14</v>
      </c>
      <c r="B20">
        <v>4044</v>
      </c>
      <c r="O20" s="17">
        <f t="shared" si="0"/>
        <v>0</v>
      </c>
      <c r="P20" s="5">
        <v>6055</v>
      </c>
      <c r="Q20">
        <v>17</v>
      </c>
    </row>
    <row r="21" spans="1:17" ht="15">
      <c r="A21" s="82" t="s">
        <v>156</v>
      </c>
      <c r="B21">
        <v>4046</v>
      </c>
      <c r="O21" s="17"/>
      <c r="P21" s="5"/>
      <c r="Q21">
        <v>18</v>
      </c>
    </row>
    <row r="22" spans="1:17" ht="15">
      <c r="A22" s="82" t="s">
        <v>15</v>
      </c>
      <c r="B22">
        <v>4047</v>
      </c>
      <c r="O22" s="17">
        <f t="shared" si="0"/>
        <v>0</v>
      </c>
      <c r="P22" s="5"/>
      <c r="Q22">
        <v>19</v>
      </c>
    </row>
    <row r="23" spans="1:17" ht="15">
      <c r="A23" s="82" t="s">
        <v>16</v>
      </c>
      <c r="B23">
        <v>4880</v>
      </c>
      <c r="O23" s="17">
        <f t="shared" si="0"/>
        <v>0</v>
      </c>
      <c r="P23" s="5"/>
      <c r="Q23">
        <v>20</v>
      </c>
    </row>
    <row r="24" spans="1:17" ht="15">
      <c r="A24" s="82" t="s">
        <v>123</v>
      </c>
      <c r="B24">
        <v>4901</v>
      </c>
      <c r="O24" s="17">
        <f t="shared" si="0"/>
        <v>0</v>
      </c>
      <c r="P24" s="5"/>
      <c r="Q24">
        <v>21</v>
      </c>
    </row>
    <row r="25" spans="1:17" ht="15">
      <c r="A25" s="82" t="s">
        <v>125</v>
      </c>
      <c r="B25">
        <v>4910</v>
      </c>
      <c r="O25" s="17">
        <f t="shared" si="0"/>
        <v>0</v>
      </c>
      <c r="P25" s="5"/>
      <c r="Q25">
        <v>22</v>
      </c>
    </row>
    <row r="26" spans="1:17" ht="15">
      <c r="A26" s="82" t="s">
        <v>17</v>
      </c>
      <c r="B26">
        <v>4920</v>
      </c>
      <c r="O26" s="17">
        <f t="shared" si="0"/>
        <v>0</v>
      </c>
      <c r="P26" s="5">
        <v>7500</v>
      </c>
      <c r="Q26">
        <v>23</v>
      </c>
    </row>
    <row r="27" spans="1:17" ht="15">
      <c r="A27" s="82" t="s">
        <v>18</v>
      </c>
      <c r="B27">
        <v>4921</v>
      </c>
      <c r="O27" s="17">
        <f t="shared" si="0"/>
        <v>0</v>
      </c>
      <c r="P27" s="5"/>
      <c r="Q27">
        <v>24</v>
      </c>
    </row>
    <row r="28" spans="1:17" ht="15">
      <c r="A28" s="82" t="s">
        <v>19</v>
      </c>
      <c r="B28">
        <v>4930</v>
      </c>
      <c r="O28" s="17">
        <f t="shared" si="0"/>
        <v>0</v>
      </c>
      <c r="P28" s="5"/>
      <c r="Q28">
        <v>25</v>
      </c>
    </row>
    <row r="29" spans="1:17" ht="15">
      <c r="A29" s="83" t="s">
        <v>20</v>
      </c>
      <c r="B29">
        <v>4990</v>
      </c>
      <c r="O29" s="17">
        <f t="shared" si="0"/>
        <v>0</v>
      </c>
      <c r="P29" s="5">
        <v>500</v>
      </c>
      <c r="Q29">
        <v>26</v>
      </c>
    </row>
    <row r="30" spans="1:17" ht="15">
      <c r="A30" s="82" t="s">
        <v>21</v>
      </c>
      <c r="B30">
        <v>4992</v>
      </c>
      <c r="O30" s="17">
        <f t="shared" si="0"/>
        <v>0</v>
      </c>
      <c r="P30" s="5"/>
      <c r="Q30">
        <v>27</v>
      </c>
    </row>
    <row r="31" spans="1:17" ht="15.75" thickBot="1">
      <c r="A31" s="124" t="s">
        <v>22</v>
      </c>
      <c r="B31" s="121"/>
      <c r="C31" s="122">
        <f aca="true" t="shared" si="2" ref="C31:N31">SUM(C3:C30)</f>
        <v>50</v>
      </c>
      <c r="D31" s="122">
        <f t="shared" si="2"/>
        <v>50</v>
      </c>
      <c r="E31" s="122">
        <f t="shared" si="2"/>
        <v>50</v>
      </c>
      <c r="F31" s="122">
        <f t="shared" si="2"/>
        <v>50</v>
      </c>
      <c r="G31" s="122">
        <f t="shared" si="2"/>
        <v>50</v>
      </c>
      <c r="H31" s="122">
        <f t="shared" si="2"/>
        <v>50</v>
      </c>
      <c r="I31" s="122">
        <f t="shared" si="2"/>
        <v>50</v>
      </c>
      <c r="J31" s="122">
        <f t="shared" si="2"/>
        <v>50</v>
      </c>
      <c r="K31" s="122">
        <f t="shared" si="2"/>
        <v>50</v>
      </c>
      <c r="L31" s="122">
        <f t="shared" si="2"/>
        <v>50</v>
      </c>
      <c r="M31" s="122">
        <f t="shared" si="2"/>
        <v>50</v>
      </c>
      <c r="N31" s="122">
        <f t="shared" si="2"/>
        <v>50</v>
      </c>
      <c r="O31" s="122">
        <f>SUM(O3:O30)</f>
        <v>600</v>
      </c>
      <c r="P31" s="122">
        <f>SUM(P3:P30)</f>
        <v>20010</v>
      </c>
      <c r="Q31" s="121">
        <v>28</v>
      </c>
    </row>
    <row r="32" spans="1:16" ht="15">
      <c r="A32" s="82" t="s">
        <v>23</v>
      </c>
      <c r="O32" s="17">
        <f t="shared" si="0"/>
        <v>0</v>
      </c>
      <c r="P32" s="5"/>
    </row>
    <row r="33" spans="1:17" ht="15">
      <c r="A33" s="82" t="s">
        <v>24</v>
      </c>
      <c r="O33" s="17">
        <f t="shared" si="0"/>
        <v>0</v>
      </c>
      <c r="P33" s="5"/>
      <c r="Q33">
        <v>29</v>
      </c>
    </row>
    <row r="34" spans="1:17" ht="15">
      <c r="A34" s="82" t="s">
        <v>25</v>
      </c>
      <c r="B34">
        <v>5010</v>
      </c>
      <c r="O34" s="17">
        <f t="shared" si="0"/>
        <v>0</v>
      </c>
      <c r="P34" s="5"/>
      <c r="Q34">
        <v>30</v>
      </c>
    </row>
    <row r="35" spans="1:17" ht="15">
      <c r="A35" s="82" t="s">
        <v>26</v>
      </c>
      <c r="B35">
        <v>4970</v>
      </c>
      <c r="O35" s="17">
        <f t="shared" si="0"/>
        <v>0</v>
      </c>
      <c r="P35" s="5"/>
      <c r="Q35">
        <v>31</v>
      </c>
    </row>
    <row r="36" spans="1:16" ht="15">
      <c r="A36" s="82" t="s">
        <v>27</v>
      </c>
      <c r="O36" s="17">
        <f t="shared" si="0"/>
        <v>0</v>
      </c>
      <c r="P36" s="5"/>
    </row>
    <row r="37" spans="1:16" ht="15">
      <c r="A37" s="84" t="s">
        <v>23</v>
      </c>
      <c r="O37" s="17">
        <f t="shared" si="0"/>
        <v>0</v>
      </c>
      <c r="P37" s="5"/>
    </row>
    <row r="38" spans="1:16" ht="15">
      <c r="A38" s="82"/>
      <c r="O38" s="17">
        <f t="shared" si="0"/>
        <v>0</v>
      </c>
      <c r="P38" s="5"/>
    </row>
    <row r="39" spans="1:16" ht="15">
      <c r="A39" s="82" t="s">
        <v>28</v>
      </c>
      <c r="O39" s="17">
        <f t="shared" si="0"/>
        <v>0</v>
      </c>
      <c r="P39" s="5"/>
    </row>
    <row r="40" spans="1:16" ht="15">
      <c r="A40" s="82"/>
      <c r="O40" s="17">
        <f t="shared" si="0"/>
        <v>0</v>
      </c>
      <c r="P40" s="5"/>
    </row>
    <row r="41" spans="1:16" ht="15">
      <c r="A41" s="85" t="s">
        <v>29</v>
      </c>
      <c r="O41" s="17">
        <f t="shared" si="0"/>
        <v>0</v>
      </c>
      <c r="P41" s="5"/>
    </row>
    <row r="42" spans="1:17" ht="15">
      <c r="A42" s="82" t="s">
        <v>25</v>
      </c>
      <c r="B42">
        <v>5010</v>
      </c>
      <c r="O42" s="17">
        <f t="shared" si="0"/>
        <v>0</v>
      </c>
      <c r="P42" s="5"/>
      <c r="Q42">
        <v>32</v>
      </c>
    </row>
    <row r="43" spans="1:17" ht="15">
      <c r="A43" s="82" t="s">
        <v>30</v>
      </c>
      <c r="B43">
        <v>6000</v>
      </c>
      <c r="O43" s="17">
        <f t="shared" si="0"/>
        <v>0</v>
      </c>
      <c r="P43" s="5"/>
      <c r="Q43">
        <f>Q42+1</f>
        <v>33</v>
      </c>
    </row>
    <row r="44" spans="1:17" ht="15">
      <c r="A44" s="82" t="s">
        <v>31</v>
      </c>
      <c r="B44">
        <v>6005</v>
      </c>
      <c r="O44" s="17">
        <f t="shared" si="0"/>
        <v>0</v>
      </c>
      <c r="P44" s="5"/>
      <c r="Q44">
        <f aca="true" t="shared" si="3" ref="Q44:Q107">Q43+1</f>
        <v>34</v>
      </c>
    </row>
    <row r="45" spans="1:17" ht="15">
      <c r="A45" s="82" t="s">
        <v>32</v>
      </c>
      <c r="B45">
        <v>6010</v>
      </c>
      <c r="O45" s="17">
        <f t="shared" si="0"/>
        <v>0</v>
      </c>
      <c r="P45" s="5"/>
      <c r="Q45">
        <f t="shared" si="3"/>
        <v>35</v>
      </c>
    </row>
    <row r="46" spans="1:17" ht="15">
      <c r="A46" s="82" t="s">
        <v>154</v>
      </c>
      <c r="O46" s="17">
        <f t="shared" si="0"/>
        <v>0</v>
      </c>
      <c r="P46" s="5"/>
      <c r="Q46">
        <f t="shared" si="3"/>
        <v>36</v>
      </c>
    </row>
    <row r="47" spans="1:17" ht="15">
      <c r="A47" s="82" t="s">
        <v>33</v>
      </c>
      <c r="B47">
        <v>6110</v>
      </c>
      <c r="O47" s="17">
        <f t="shared" si="0"/>
        <v>0</v>
      </c>
      <c r="P47" s="5"/>
      <c r="Q47">
        <f t="shared" si="3"/>
        <v>37</v>
      </c>
    </row>
    <row r="48" spans="1:17" ht="15">
      <c r="A48" s="82" t="s">
        <v>34</v>
      </c>
      <c r="B48">
        <v>6120</v>
      </c>
      <c r="O48" s="17">
        <f t="shared" si="0"/>
        <v>0</v>
      </c>
      <c r="P48" s="5"/>
      <c r="Q48">
        <f t="shared" si="3"/>
        <v>38</v>
      </c>
    </row>
    <row r="49" spans="1:17" ht="15">
      <c r="A49" s="82" t="s">
        <v>35</v>
      </c>
      <c r="B49">
        <v>6130</v>
      </c>
      <c r="O49" s="17">
        <f t="shared" si="0"/>
        <v>0</v>
      </c>
      <c r="P49" s="5"/>
      <c r="Q49">
        <f t="shared" si="3"/>
        <v>39</v>
      </c>
    </row>
    <row r="50" spans="1:17" ht="15">
      <c r="A50" s="82" t="s">
        <v>36</v>
      </c>
      <c r="B50">
        <v>6140</v>
      </c>
      <c r="O50" s="17">
        <f t="shared" si="0"/>
        <v>0</v>
      </c>
      <c r="P50" s="5"/>
      <c r="Q50">
        <f t="shared" si="3"/>
        <v>40</v>
      </c>
    </row>
    <row r="51" spans="1:17" ht="15">
      <c r="A51" s="82" t="s">
        <v>37</v>
      </c>
      <c r="B51">
        <v>6150</v>
      </c>
      <c r="O51" s="17">
        <f t="shared" si="0"/>
        <v>0</v>
      </c>
      <c r="P51" s="5"/>
      <c r="Q51">
        <f t="shared" si="3"/>
        <v>41</v>
      </c>
    </row>
    <row r="52" spans="1:17" ht="15">
      <c r="A52" s="82" t="s">
        <v>38</v>
      </c>
      <c r="B52">
        <v>6155</v>
      </c>
      <c r="O52" s="17">
        <f t="shared" si="0"/>
        <v>0</v>
      </c>
      <c r="P52" s="5"/>
      <c r="Q52">
        <f t="shared" si="3"/>
        <v>42</v>
      </c>
    </row>
    <row r="53" spans="1:17" ht="15">
      <c r="A53" s="82" t="s">
        <v>94</v>
      </c>
      <c r="B53">
        <v>6170</v>
      </c>
      <c r="O53" s="17">
        <f t="shared" si="0"/>
        <v>0</v>
      </c>
      <c r="P53" s="5"/>
      <c r="Q53">
        <f t="shared" si="3"/>
        <v>43</v>
      </c>
    </row>
    <row r="54" spans="1:17" ht="15">
      <c r="A54" s="82" t="s">
        <v>95</v>
      </c>
      <c r="B54">
        <v>6172</v>
      </c>
      <c r="O54" s="17">
        <f t="shared" si="0"/>
        <v>0</v>
      </c>
      <c r="P54" s="5"/>
      <c r="Q54">
        <f t="shared" si="3"/>
        <v>44</v>
      </c>
    </row>
    <row r="55" spans="1:17" ht="15">
      <c r="A55" s="82" t="s">
        <v>96</v>
      </c>
      <c r="B55">
        <v>6180</v>
      </c>
      <c r="O55" s="17">
        <f t="shared" si="0"/>
        <v>0</v>
      </c>
      <c r="P55" s="5"/>
      <c r="Q55">
        <f t="shared" si="3"/>
        <v>45</v>
      </c>
    </row>
    <row r="56" spans="1:17" ht="15">
      <c r="A56" s="82" t="s">
        <v>97</v>
      </c>
      <c r="B56">
        <v>6182</v>
      </c>
      <c r="O56" s="17">
        <f t="shared" si="0"/>
        <v>0</v>
      </c>
      <c r="P56" s="5"/>
      <c r="Q56">
        <f t="shared" si="3"/>
        <v>46</v>
      </c>
    </row>
    <row r="57" spans="1:17" ht="15">
      <c r="A57" s="82" t="s">
        <v>98</v>
      </c>
      <c r="B57">
        <v>6200</v>
      </c>
      <c r="O57" s="17">
        <f t="shared" si="0"/>
        <v>0</v>
      </c>
      <c r="P57" s="5"/>
      <c r="Q57">
        <f t="shared" si="3"/>
        <v>47</v>
      </c>
    </row>
    <row r="58" spans="1:17" ht="15">
      <c r="A58" s="82" t="s">
        <v>39</v>
      </c>
      <c r="B58">
        <v>6210</v>
      </c>
      <c r="O58" s="17">
        <f t="shared" si="0"/>
        <v>0</v>
      </c>
      <c r="P58" s="5">
        <v>50.03</v>
      </c>
      <c r="Q58">
        <f t="shared" si="3"/>
        <v>48</v>
      </c>
    </row>
    <row r="59" spans="1:17" ht="15">
      <c r="A59" s="82" t="s">
        <v>40</v>
      </c>
      <c r="B59">
        <v>6210</v>
      </c>
      <c r="O59" s="17">
        <f t="shared" si="0"/>
        <v>0</v>
      </c>
      <c r="P59" s="5"/>
      <c r="Q59">
        <f t="shared" si="3"/>
        <v>49</v>
      </c>
    </row>
    <row r="60" spans="1:17" ht="15">
      <c r="A60" s="82" t="s">
        <v>41</v>
      </c>
      <c r="B60">
        <v>6221</v>
      </c>
      <c r="O60" s="17">
        <f t="shared" si="0"/>
        <v>0</v>
      </c>
      <c r="P60" s="5"/>
      <c r="Q60">
        <f t="shared" si="3"/>
        <v>50</v>
      </c>
    </row>
    <row r="61" spans="1:17" ht="15">
      <c r="A61" s="82" t="s">
        <v>42</v>
      </c>
      <c r="B61">
        <v>6222</v>
      </c>
      <c r="O61" s="17">
        <f t="shared" si="0"/>
        <v>0</v>
      </c>
      <c r="P61" s="5"/>
      <c r="Q61">
        <f t="shared" si="3"/>
        <v>51</v>
      </c>
    </row>
    <row r="62" spans="1:17" ht="15">
      <c r="A62" s="82" t="s">
        <v>43</v>
      </c>
      <c r="B62">
        <v>6223</v>
      </c>
      <c r="O62" s="17">
        <f t="shared" si="0"/>
        <v>0</v>
      </c>
      <c r="P62" s="5"/>
      <c r="Q62">
        <f t="shared" si="3"/>
        <v>52</v>
      </c>
    </row>
    <row r="63" spans="1:17" ht="15">
      <c r="A63" s="82" t="s">
        <v>44</v>
      </c>
      <c r="B63">
        <v>6224</v>
      </c>
      <c r="O63" s="17">
        <f t="shared" si="0"/>
        <v>0</v>
      </c>
      <c r="P63" s="5"/>
      <c r="Q63">
        <f t="shared" si="3"/>
        <v>53</v>
      </c>
    </row>
    <row r="64" spans="1:17" ht="15">
      <c r="A64" s="82" t="s">
        <v>45</v>
      </c>
      <c r="B64">
        <v>6230</v>
      </c>
      <c r="O64" s="17">
        <f t="shared" si="0"/>
        <v>0</v>
      </c>
      <c r="P64" s="5"/>
      <c r="Q64">
        <f t="shared" si="3"/>
        <v>54</v>
      </c>
    </row>
    <row r="65" spans="1:17" ht="15">
      <c r="A65" s="82" t="s">
        <v>46</v>
      </c>
      <c r="B65">
        <v>6240</v>
      </c>
      <c r="O65" s="17">
        <f t="shared" si="0"/>
        <v>0</v>
      </c>
      <c r="P65" s="5"/>
      <c r="Q65">
        <f t="shared" si="3"/>
        <v>55</v>
      </c>
    </row>
    <row r="66" spans="1:17" ht="15">
      <c r="A66" s="82" t="s">
        <v>47</v>
      </c>
      <c r="B66">
        <v>6250</v>
      </c>
      <c r="O66" s="17">
        <f t="shared" si="0"/>
        <v>0</v>
      </c>
      <c r="P66" s="5"/>
      <c r="Q66">
        <f t="shared" si="3"/>
        <v>56</v>
      </c>
    </row>
    <row r="67" spans="1:17" ht="15">
      <c r="A67" s="82" t="s">
        <v>48</v>
      </c>
      <c r="B67">
        <v>6260</v>
      </c>
      <c r="O67" s="17">
        <f t="shared" si="0"/>
        <v>0</v>
      </c>
      <c r="P67" s="5"/>
      <c r="Q67">
        <f t="shared" si="3"/>
        <v>57</v>
      </c>
    </row>
    <row r="68" spans="1:17" ht="15">
      <c r="A68" s="82" t="s">
        <v>49</v>
      </c>
      <c r="B68">
        <v>6300</v>
      </c>
      <c r="O68" s="17">
        <f aca="true" t="shared" si="4" ref="O68:O119">SUM(C68:N68)</f>
        <v>0</v>
      </c>
      <c r="P68" s="5">
        <v>324.75</v>
      </c>
      <c r="Q68">
        <f t="shared" si="3"/>
        <v>58</v>
      </c>
    </row>
    <row r="69" spans="1:17" ht="15">
      <c r="A69" s="82" t="s">
        <v>50</v>
      </c>
      <c r="B69">
        <v>6301</v>
      </c>
      <c r="O69" s="17">
        <f t="shared" si="4"/>
        <v>0</v>
      </c>
      <c r="P69" s="5"/>
      <c r="Q69">
        <f t="shared" si="3"/>
        <v>59</v>
      </c>
    </row>
    <row r="70" spans="1:17" ht="15">
      <c r="A70" s="82" t="s">
        <v>51</v>
      </c>
      <c r="B70">
        <v>6302</v>
      </c>
      <c r="O70" s="17">
        <f t="shared" si="4"/>
        <v>0</v>
      </c>
      <c r="P70" s="5"/>
      <c r="Q70">
        <f t="shared" si="3"/>
        <v>60</v>
      </c>
    </row>
    <row r="71" spans="1:17" ht="15">
      <c r="A71" s="82" t="s">
        <v>52</v>
      </c>
      <c r="B71">
        <v>6304</v>
      </c>
      <c r="O71" s="17">
        <f t="shared" si="4"/>
        <v>0</v>
      </c>
      <c r="P71" s="5"/>
      <c r="Q71">
        <f t="shared" si="3"/>
        <v>61</v>
      </c>
    </row>
    <row r="72" spans="1:17" ht="15">
      <c r="A72" s="82" t="s">
        <v>53</v>
      </c>
      <c r="B72">
        <v>6310</v>
      </c>
      <c r="O72" s="17">
        <f t="shared" si="4"/>
        <v>0</v>
      </c>
      <c r="P72" s="5">
        <v>6.76</v>
      </c>
      <c r="Q72">
        <f t="shared" si="3"/>
        <v>62</v>
      </c>
    </row>
    <row r="73" spans="1:17" ht="15">
      <c r="A73" s="82" t="s">
        <v>54</v>
      </c>
      <c r="B73">
        <v>6330</v>
      </c>
      <c r="O73" s="17">
        <f t="shared" si="4"/>
        <v>0</v>
      </c>
      <c r="P73" s="5"/>
      <c r="Q73">
        <f t="shared" si="3"/>
        <v>63</v>
      </c>
    </row>
    <row r="74" spans="1:17" ht="15">
      <c r="A74" s="82" t="s">
        <v>55</v>
      </c>
      <c r="B74">
        <v>6331</v>
      </c>
      <c r="O74" s="17">
        <f t="shared" si="4"/>
        <v>0</v>
      </c>
      <c r="P74" s="5"/>
      <c r="Q74">
        <f t="shared" si="3"/>
        <v>64</v>
      </c>
    </row>
    <row r="75" spans="1:17" ht="15">
      <c r="A75" s="82" t="s">
        <v>56</v>
      </c>
      <c r="B75">
        <v>6340</v>
      </c>
      <c r="O75" s="17">
        <f t="shared" si="4"/>
        <v>0</v>
      </c>
      <c r="P75" s="5"/>
      <c r="Q75">
        <f t="shared" si="3"/>
        <v>65</v>
      </c>
    </row>
    <row r="76" spans="1:17" ht="15">
      <c r="A76" s="82" t="s">
        <v>57</v>
      </c>
      <c r="B76">
        <v>6400</v>
      </c>
      <c r="O76" s="17">
        <f t="shared" si="4"/>
        <v>0</v>
      </c>
      <c r="P76" s="5">
        <v>41.31</v>
      </c>
      <c r="Q76">
        <f t="shared" si="3"/>
        <v>66</v>
      </c>
    </row>
    <row r="77" spans="1:17" ht="15">
      <c r="A77" s="82" t="s">
        <v>58</v>
      </c>
      <c r="B77">
        <v>6401</v>
      </c>
      <c r="O77" s="17">
        <f t="shared" si="4"/>
        <v>0</v>
      </c>
      <c r="P77" s="5"/>
      <c r="Q77">
        <f t="shared" si="3"/>
        <v>67</v>
      </c>
    </row>
    <row r="78" spans="1:17" ht="15">
      <c r="A78" s="82" t="s">
        <v>99</v>
      </c>
      <c r="B78">
        <v>6402</v>
      </c>
      <c r="O78" s="17">
        <f t="shared" si="4"/>
        <v>0</v>
      </c>
      <c r="P78" s="5"/>
      <c r="Q78">
        <f t="shared" si="3"/>
        <v>68</v>
      </c>
    </row>
    <row r="79" spans="1:17" ht="15">
      <c r="A79" s="82" t="s">
        <v>59</v>
      </c>
      <c r="B79">
        <v>6403</v>
      </c>
      <c r="O79" s="17">
        <f t="shared" si="4"/>
        <v>0</v>
      </c>
      <c r="P79" s="5"/>
      <c r="Q79">
        <f t="shared" si="3"/>
        <v>69</v>
      </c>
    </row>
    <row r="80" spans="1:17" ht="15">
      <c r="A80" s="82" t="s">
        <v>60</v>
      </c>
      <c r="B80">
        <v>6404</v>
      </c>
      <c r="O80" s="17">
        <f t="shared" si="4"/>
        <v>0</v>
      </c>
      <c r="P80" s="5"/>
      <c r="Q80">
        <f t="shared" si="3"/>
        <v>70</v>
      </c>
    </row>
    <row r="81" spans="1:17" ht="15">
      <c r="A81" s="82" t="s">
        <v>100</v>
      </c>
      <c r="B81">
        <v>6405</v>
      </c>
      <c r="O81" s="17">
        <f t="shared" si="4"/>
        <v>0</v>
      </c>
      <c r="P81" s="5"/>
      <c r="Q81">
        <f t="shared" si="3"/>
        <v>71</v>
      </c>
    </row>
    <row r="82" spans="1:17" ht="15">
      <c r="A82" s="82" t="s">
        <v>61</v>
      </c>
      <c r="B82">
        <v>6410</v>
      </c>
      <c r="O82" s="17">
        <f t="shared" si="4"/>
        <v>0</v>
      </c>
      <c r="P82" s="5">
        <v>160.75</v>
      </c>
      <c r="Q82">
        <f t="shared" si="3"/>
        <v>72</v>
      </c>
    </row>
    <row r="83" spans="1:17" ht="15">
      <c r="A83" s="82" t="s">
        <v>62</v>
      </c>
      <c r="B83">
        <v>6430</v>
      </c>
      <c r="O83" s="17">
        <f t="shared" si="4"/>
        <v>0</v>
      </c>
      <c r="P83" s="5">
        <v>287.38</v>
      </c>
      <c r="Q83">
        <f t="shared" si="3"/>
        <v>73</v>
      </c>
    </row>
    <row r="84" spans="1:17" ht="15">
      <c r="A84" s="82" t="s">
        <v>63</v>
      </c>
      <c r="B84">
        <v>6440</v>
      </c>
      <c r="O84" s="17">
        <f t="shared" si="4"/>
        <v>0</v>
      </c>
      <c r="P84" s="5"/>
      <c r="Q84">
        <f t="shared" si="3"/>
        <v>74</v>
      </c>
    </row>
    <row r="85" spans="1:17" ht="15">
      <c r="A85" s="82" t="s">
        <v>64</v>
      </c>
      <c r="B85">
        <v>6450</v>
      </c>
      <c r="O85" s="17">
        <f t="shared" si="4"/>
        <v>0</v>
      </c>
      <c r="P85" s="5"/>
      <c r="Q85">
        <f t="shared" si="3"/>
        <v>75</v>
      </c>
    </row>
    <row r="86" spans="1:17" ht="15">
      <c r="A86" s="82" t="s">
        <v>126</v>
      </c>
      <c r="B86">
        <v>6501</v>
      </c>
      <c r="O86" s="17">
        <f t="shared" si="4"/>
        <v>0</v>
      </c>
      <c r="P86" s="5"/>
      <c r="Q86">
        <f t="shared" si="3"/>
        <v>76</v>
      </c>
    </row>
    <row r="87" spans="1:17" ht="15">
      <c r="A87" s="82" t="s">
        <v>65</v>
      </c>
      <c r="B87">
        <v>6600</v>
      </c>
      <c r="C87" s="5">
        <v>80</v>
      </c>
      <c r="D87" s="5">
        <f aca="true" t="shared" si="5" ref="D87:N88">C87</f>
        <v>80</v>
      </c>
      <c r="E87" s="5">
        <f t="shared" si="5"/>
        <v>80</v>
      </c>
      <c r="F87" s="5">
        <f t="shared" si="5"/>
        <v>80</v>
      </c>
      <c r="G87" s="5">
        <f t="shared" si="5"/>
        <v>80</v>
      </c>
      <c r="H87" s="5">
        <f t="shared" si="5"/>
        <v>80</v>
      </c>
      <c r="I87" s="5">
        <f t="shared" si="5"/>
        <v>80</v>
      </c>
      <c r="J87" s="5">
        <f t="shared" si="5"/>
        <v>80</v>
      </c>
      <c r="K87" s="5">
        <f t="shared" si="5"/>
        <v>80</v>
      </c>
      <c r="L87" s="5">
        <f t="shared" si="5"/>
        <v>80</v>
      </c>
      <c r="M87" s="5">
        <f t="shared" si="5"/>
        <v>80</v>
      </c>
      <c r="N87" s="5">
        <f t="shared" si="5"/>
        <v>80</v>
      </c>
      <c r="O87" s="17">
        <f t="shared" si="4"/>
        <v>960</v>
      </c>
      <c r="P87" s="5">
        <v>903</v>
      </c>
      <c r="Q87">
        <f t="shared" si="3"/>
        <v>77</v>
      </c>
    </row>
    <row r="88" spans="1:17" ht="15">
      <c r="A88" s="82" t="s">
        <v>66</v>
      </c>
      <c r="B88">
        <v>6610</v>
      </c>
      <c r="C88" s="5">
        <v>80</v>
      </c>
      <c r="D88" s="5">
        <f t="shared" si="5"/>
        <v>80</v>
      </c>
      <c r="E88" s="5">
        <f t="shared" si="5"/>
        <v>80</v>
      </c>
      <c r="F88" s="5">
        <f t="shared" si="5"/>
        <v>80</v>
      </c>
      <c r="G88" s="5">
        <f t="shared" si="5"/>
        <v>80</v>
      </c>
      <c r="H88" s="5">
        <f t="shared" si="5"/>
        <v>80</v>
      </c>
      <c r="I88" s="5">
        <f t="shared" si="5"/>
        <v>80</v>
      </c>
      <c r="J88" s="5">
        <f t="shared" si="5"/>
        <v>80</v>
      </c>
      <c r="K88" s="5">
        <f t="shared" si="5"/>
        <v>80</v>
      </c>
      <c r="L88" s="5">
        <f t="shared" si="5"/>
        <v>80</v>
      </c>
      <c r="M88" s="5">
        <f t="shared" si="5"/>
        <v>80</v>
      </c>
      <c r="N88" s="5">
        <f t="shared" si="5"/>
        <v>80</v>
      </c>
      <c r="O88" s="17">
        <f t="shared" si="4"/>
        <v>960</v>
      </c>
      <c r="P88" s="5">
        <v>950</v>
      </c>
      <c r="Q88">
        <f t="shared" si="3"/>
        <v>78</v>
      </c>
    </row>
    <row r="89" spans="1:17" ht="15">
      <c r="A89" s="82" t="s">
        <v>67</v>
      </c>
      <c r="B89">
        <v>6700</v>
      </c>
      <c r="O89" s="17">
        <f t="shared" si="4"/>
        <v>0</v>
      </c>
      <c r="P89" s="5"/>
      <c r="Q89">
        <f t="shared" si="3"/>
        <v>79</v>
      </c>
    </row>
    <row r="90" spans="1:17" ht="15">
      <c r="A90" s="82" t="s">
        <v>68</v>
      </c>
      <c r="B90">
        <v>6710</v>
      </c>
      <c r="O90" s="17">
        <f t="shared" si="4"/>
        <v>0</v>
      </c>
      <c r="P90" s="5"/>
      <c r="Q90">
        <f t="shared" si="3"/>
        <v>80</v>
      </c>
    </row>
    <row r="91" spans="1:17" ht="15">
      <c r="A91" s="82" t="s">
        <v>124</v>
      </c>
      <c r="B91">
        <v>6720</v>
      </c>
      <c r="O91" s="17">
        <f t="shared" si="4"/>
        <v>0</v>
      </c>
      <c r="P91" s="5"/>
      <c r="Q91">
        <f t="shared" si="3"/>
        <v>81</v>
      </c>
    </row>
    <row r="92" spans="1:17" ht="15">
      <c r="A92" s="82" t="s">
        <v>69</v>
      </c>
      <c r="B92">
        <v>6730</v>
      </c>
      <c r="O92" s="17">
        <f t="shared" si="4"/>
        <v>0</v>
      </c>
      <c r="P92" s="5"/>
      <c r="Q92">
        <f t="shared" si="3"/>
        <v>82</v>
      </c>
    </row>
    <row r="93" spans="1:17" ht="15">
      <c r="A93" s="82" t="s">
        <v>70</v>
      </c>
      <c r="B93">
        <v>6740</v>
      </c>
      <c r="C93" s="5">
        <v>100</v>
      </c>
      <c r="D93" s="5">
        <f>C93</f>
        <v>100</v>
      </c>
      <c r="E93" s="5">
        <f aca="true" t="shared" si="6" ref="E93:N93">D93</f>
        <v>100</v>
      </c>
      <c r="F93" s="5">
        <f t="shared" si="6"/>
        <v>100</v>
      </c>
      <c r="G93" s="5">
        <f t="shared" si="6"/>
        <v>100</v>
      </c>
      <c r="H93" s="5">
        <f t="shared" si="6"/>
        <v>100</v>
      </c>
      <c r="I93" s="5">
        <f t="shared" si="6"/>
        <v>100</v>
      </c>
      <c r="J93" s="5">
        <f t="shared" si="6"/>
        <v>100</v>
      </c>
      <c r="K93" s="5">
        <f t="shared" si="6"/>
        <v>100</v>
      </c>
      <c r="L93" s="5">
        <f t="shared" si="6"/>
        <v>100</v>
      </c>
      <c r="M93" s="5">
        <f t="shared" si="6"/>
        <v>100</v>
      </c>
      <c r="N93" s="5">
        <f t="shared" si="6"/>
        <v>100</v>
      </c>
      <c r="O93" s="17">
        <f t="shared" si="4"/>
        <v>1200</v>
      </c>
      <c r="P93" s="5">
        <v>625</v>
      </c>
      <c r="Q93">
        <f t="shared" si="3"/>
        <v>83</v>
      </c>
    </row>
    <row r="94" spans="1:17" ht="15">
      <c r="A94" s="82" t="s">
        <v>71</v>
      </c>
      <c r="B94">
        <v>6800</v>
      </c>
      <c r="C94" s="5">
        <v>600</v>
      </c>
      <c r="D94" s="5">
        <f>C94</f>
        <v>600</v>
      </c>
      <c r="E94" s="5">
        <f aca="true" t="shared" si="7" ref="E94:N94">D94</f>
        <v>600</v>
      </c>
      <c r="F94" s="5">
        <f t="shared" si="7"/>
        <v>600</v>
      </c>
      <c r="G94" s="5">
        <f t="shared" si="7"/>
        <v>600</v>
      </c>
      <c r="H94" s="5">
        <f t="shared" si="7"/>
        <v>600</v>
      </c>
      <c r="I94" s="5">
        <f t="shared" si="7"/>
        <v>600</v>
      </c>
      <c r="J94" s="5">
        <f t="shared" si="7"/>
        <v>600</v>
      </c>
      <c r="K94" s="5">
        <f t="shared" si="7"/>
        <v>600</v>
      </c>
      <c r="L94" s="5">
        <f t="shared" si="7"/>
        <v>600</v>
      </c>
      <c r="M94" s="5">
        <f t="shared" si="7"/>
        <v>600</v>
      </c>
      <c r="N94" s="5">
        <f t="shared" si="7"/>
        <v>600</v>
      </c>
      <c r="O94" s="17">
        <f t="shared" si="4"/>
        <v>7200</v>
      </c>
      <c r="P94" s="5">
        <v>6051.14</v>
      </c>
      <c r="Q94">
        <f t="shared" si="3"/>
        <v>84</v>
      </c>
    </row>
    <row r="95" spans="1:17" ht="15">
      <c r="A95" s="82" t="s">
        <v>72</v>
      </c>
      <c r="B95">
        <v>6810</v>
      </c>
      <c r="C95" s="5">
        <v>80</v>
      </c>
      <c r="D95" s="5">
        <f aca="true" t="shared" si="8" ref="D95:N98">C95</f>
        <v>80</v>
      </c>
      <c r="E95" s="5">
        <f t="shared" si="8"/>
        <v>80</v>
      </c>
      <c r="F95" s="5">
        <f t="shared" si="8"/>
        <v>80</v>
      </c>
      <c r="G95" s="5">
        <f t="shared" si="8"/>
        <v>80</v>
      </c>
      <c r="H95" s="5">
        <f t="shared" si="8"/>
        <v>80</v>
      </c>
      <c r="I95" s="5">
        <f t="shared" si="8"/>
        <v>80</v>
      </c>
      <c r="J95" s="5">
        <f t="shared" si="8"/>
        <v>80</v>
      </c>
      <c r="K95" s="5">
        <f t="shared" si="8"/>
        <v>80</v>
      </c>
      <c r="L95" s="5">
        <f t="shared" si="8"/>
        <v>80</v>
      </c>
      <c r="M95" s="5">
        <f t="shared" si="8"/>
        <v>80</v>
      </c>
      <c r="N95" s="5">
        <f t="shared" si="8"/>
        <v>80</v>
      </c>
      <c r="O95" s="17">
        <f t="shared" si="4"/>
        <v>960</v>
      </c>
      <c r="P95" s="5">
        <v>912.46</v>
      </c>
      <c r="Q95">
        <f t="shared" si="3"/>
        <v>85</v>
      </c>
    </row>
    <row r="96" spans="1:17" ht="15">
      <c r="A96" s="82" t="s">
        <v>73</v>
      </c>
      <c r="B96">
        <v>6820</v>
      </c>
      <c r="O96" s="17">
        <f t="shared" si="4"/>
        <v>0</v>
      </c>
      <c r="P96" s="5"/>
      <c r="Q96">
        <f t="shared" si="3"/>
        <v>86</v>
      </c>
    </row>
    <row r="97" spans="1:17" ht="15">
      <c r="A97" s="82" t="s">
        <v>74</v>
      </c>
      <c r="B97">
        <v>6840</v>
      </c>
      <c r="O97" s="17">
        <f t="shared" si="4"/>
        <v>0</v>
      </c>
      <c r="P97" s="5">
        <v>4201.45</v>
      </c>
      <c r="Q97">
        <f t="shared" si="3"/>
        <v>87</v>
      </c>
    </row>
    <row r="98" spans="1:17" ht="15">
      <c r="A98" s="82" t="s">
        <v>75</v>
      </c>
      <c r="B98">
        <v>6850</v>
      </c>
      <c r="C98" s="5">
        <v>320</v>
      </c>
      <c r="D98" s="5">
        <f t="shared" si="8"/>
        <v>320</v>
      </c>
      <c r="E98" s="5">
        <f t="shared" si="8"/>
        <v>320</v>
      </c>
      <c r="F98" s="5">
        <f t="shared" si="8"/>
        <v>320</v>
      </c>
      <c r="G98" s="5">
        <f t="shared" si="8"/>
        <v>320</v>
      </c>
      <c r="H98" s="5">
        <f t="shared" si="8"/>
        <v>320</v>
      </c>
      <c r="I98" s="5">
        <f t="shared" si="8"/>
        <v>320</v>
      </c>
      <c r="J98" s="5">
        <f t="shared" si="8"/>
        <v>320</v>
      </c>
      <c r="K98" s="5">
        <f t="shared" si="8"/>
        <v>320</v>
      </c>
      <c r="L98" s="5">
        <f t="shared" si="8"/>
        <v>320</v>
      </c>
      <c r="M98" s="5">
        <f t="shared" si="8"/>
        <v>320</v>
      </c>
      <c r="N98" s="5">
        <f t="shared" si="8"/>
        <v>320</v>
      </c>
      <c r="O98" s="17">
        <f t="shared" si="4"/>
        <v>3840</v>
      </c>
      <c r="P98" s="5">
        <v>3338.25</v>
      </c>
      <c r="Q98">
        <f t="shared" si="3"/>
        <v>88</v>
      </c>
    </row>
    <row r="99" spans="1:17" ht="15">
      <c r="A99" s="82" t="s">
        <v>76</v>
      </c>
      <c r="B99">
        <v>6860</v>
      </c>
      <c r="O99" s="17">
        <f t="shared" si="4"/>
        <v>0</v>
      </c>
      <c r="P99" s="5"/>
      <c r="Q99">
        <f t="shared" si="3"/>
        <v>89</v>
      </c>
    </row>
    <row r="100" spans="1:17" ht="15">
      <c r="A100" s="82" t="s">
        <v>77</v>
      </c>
      <c r="B100">
        <v>6900</v>
      </c>
      <c r="O100" s="17">
        <f t="shared" si="4"/>
        <v>0</v>
      </c>
      <c r="P100" s="5"/>
      <c r="Q100">
        <f t="shared" si="3"/>
        <v>90</v>
      </c>
    </row>
    <row r="101" spans="1:17" ht="15">
      <c r="A101" s="82" t="s">
        <v>78</v>
      </c>
      <c r="B101">
        <v>6910</v>
      </c>
      <c r="O101" s="17">
        <f t="shared" si="4"/>
        <v>0</v>
      </c>
      <c r="P101" s="5"/>
      <c r="Q101">
        <f t="shared" si="3"/>
        <v>91</v>
      </c>
    </row>
    <row r="102" spans="1:17" ht="15">
      <c r="A102" s="82" t="s">
        <v>79</v>
      </c>
      <c r="B102">
        <v>6920</v>
      </c>
      <c r="O102" s="17">
        <f t="shared" si="4"/>
        <v>0</v>
      </c>
      <c r="P102" s="5"/>
      <c r="Q102">
        <f t="shared" si="3"/>
        <v>92</v>
      </c>
    </row>
    <row r="103" spans="1:17" ht="15">
      <c r="A103" s="82" t="s">
        <v>101</v>
      </c>
      <c r="B103">
        <v>6921</v>
      </c>
      <c r="O103" s="17">
        <f t="shared" si="4"/>
        <v>0</v>
      </c>
      <c r="P103" s="5"/>
      <c r="Q103">
        <f t="shared" si="3"/>
        <v>93</v>
      </c>
    </row>
    <row r="104" spans="1:17" ht="15">
      <c r="A104" s="82" t="s">
        <v>80</v>
      </c>
      <c r="B104">
        <v>6930</v>
      </c>
      <c r="O104" s="17">
        <f t="shared" si="4"/>
        <v>0</v>
      </c>
      <c r="P104" s="5"/>
      <c r="Q104">
        <f t="shared" si="3"/>
        <v>94</v>
      </c>
    </row>
    <row r="105" spans="1:17" ht="15">
      <c r="A105" s="82" t="s">
        <v>110</v>
      </c>
      <c r="B105">
        <v>6940</v>
      </c>
      <c r="O105" s="17">
        <f t="shared" si="4"/>
        <v>0</v>
      </c>
      <c r="P105" s="5"/>
      <c r="Q105">
        <f t="shared" si="3"/>
        <v>95</v>
      </c>
    </row>
    <row r="106" spans="1:17" ht="15">
      <c r="A106" s="82" t="s">
        <v>81</v>
      </c>
      <c r="B106">
        <v>6950</v>
      </c>
      <c r="O106" s="17">
        <f t="shared" si="4"/>
        <v>0</v>
      </c>
      <c r="P106" s="5"/>
      <c r="Q106">
        <f t="shared" si="3"/>
        <v>96</v>
      </c>
    </row>
    <row r="107" spans="1:17" ht="15">
      <c r="A107" s="82" t="s">
        <v>82</v>
      </c>
      <c r="B107">
        <v>6960</v>
      </c>
      <c r="O107" s="17">
        <f t="shared" si="4"/>
        <v>0</v>
      </c>
      <c r="P107" s="5"/>
      <c r="Q107">
        <f t="shared" si="3"/>
        <v>97</v>
      </c>
    </row>
    <row r="108" spans="1:17" ht="15">
      <c r="A108" s="82" t="s">
        <v>220</v>
      </c>
      <c r="B108">
        <v>7000</v>
      </c>
      <c r="C108" s="5">
        <f>2500/12</f>
        <v>208.33333333333334</v>
      </c>
      <c r="D108" s="5">
        <f>C108</f>
        <v>208.33333333333334</v>
      </c>
      <c r="E108" s="5">
        <f aca="true" t="shared" si="9" ref="E108:N108">D108</f>
        <v>208.33333333333334</v>
      </c>
      <c r="F108" s="5">
        <f t="shared" si="9"/>
        <v>208.33333333333334</v>
      </c>
      <c r="G108" s="5">
        <f t="shared" si="9"/>
        <v>208.33333333333334</v>
      </c>
      <c r="H108" s="5">
        <f t="shared" si="9"/>
        <v>208.33333333333334</v>
      </c>
      <c r="I108" s="5">
        <f t="shared" si="9"/>
        <v>208.33333333333334</v>
      </c>
      <c r="J108" s="5">
        <f t="shared" si="9"/>
        <v>208.33333333333334</v>
      </c>
      <c r="K108" s="5">
        <f t="shared" si="9"/>
        <v>208.33333333333334</v>
      </c>
      <c r="L108" s="5">
        <f t="shared" si="9"/>
        <v>208.33333333333334</v>
      </c>
      <c r="M108" s="5">
        <f t="shared" si="9"/>
        <v>208.33333333333334</v>
      </c>
      <c r="N108" s="5">
        <f t="shared" si="9"/>
        <v>208.33333333333334</v>
      </c>
      <c r="O108" s="17">
        <f t="shared" si="4"/>
        <v>2500</v>
      </c>
      <c r="P108" s="5">
        <v>250</v>
      </c>
      <c r="Q108">
        <f aca="true" t="shared" si="10" ref="Q108:Q121">Q107+1</f>
        <v>98</v>
      </c>
    </row>
    <row r="109" spans="1:17" ht="15">
      <c r="A109" s="82" t="s">
        <v>84</v>
      </c>
      <c r="B109">
        <v>7500</v>
      </c>
      <c r="O109" s="17">
        <f t="shared" si="4"/>
        <v>0</v>
      </c>
      <c r="P109" s="5"/>
      <c r="Q109">
        <f t="shared" si="10"/>
        <v>99</v>
      </c>
    </row>
    <row r="110" spans="1:17" ht="15">
      <c r="A110" s="82" t="s">
        <v>102</v>
      </c>
      <c r="B110">
        <v>7510</v>
      </c>
      <c r="O110" s="17">
        <f t="shared" si="4"/>
        <v>0</v>
      </c>
      <c r="P110" s="5"/>
      <c r="Q110">
        <f t="shared" si="10"/>
        <v>100</v>
      </c>
    </row>
    <row r="111" spans="1:17" ht="15">
      <c r="A111" s="82" t="s">
        <v>103</v>
      </c>
      <c r="B111">
        <v>7800</v>
      </c>
      <c r="O111" s="17">
        <f t="shared" si="4"/>
        <v>0</v>
      </c>
      <c r="P111" s="5"/>
      <c r="Q111">
        <f t="shared" si="10"/>
        <v>101</v>
      </c>
    </row>
    <row r="112" spans="1:17" ht="15">
      <c r="A112" s="82" t="s">
        <v>104</v>
      </c>
      <c r="B112">
        <v>7810</v>
      </c>
      <c r="O112" s="17">
        <f t="shared" si="4"/>
        <v>0</v>
      </c>
      <c r="P112" s="5"/>
      <c r="Q112">
        <f t="shared" si="10"/>
        <v>102</v>
      </c>
    </row>
    <row r="113" spans="1:17" ht="15">
      <c r="A113" s="82" t="s">
        <v>105</v>
      </c>
      <c r="B113">
        <v>7820</v>
      </c>
      <c r="O113" s="17">
        <f t="shared" si="4"/>
        <v>0</v>
      </c>
      <c r="P113" s="5"/>
      <c r="Q113">
        <f t="shared" si="10"/>
        <v>103</v>
      </c>
    </row>
    <row r="114" spans="1:17" ht="15">
      <c r="A114" s="82" t="s">
        <v>85</v>
      </c>
      <c r="B114">
        <v>7830</v>
      </c>
      <c r="O114" s="17">
        <f t="shared" si="4"/>
        <v>0</v>
      </c>
      <c r="P114" s="5"/>
      <c r="Q114">
        <f t="shared" si="10"/>
        <v>104</v>
      </c>
    </row>
    <row r="115" spans="1:17" ht="15">
      <c r="A115" s="82" t="s">
        <v>86</v>
      </c>
      <c r="B115">
        <v>7840</v>
      </c>
      <c r="O115" s="17">
        <f t="shared" si="4"/>
        <v>0</v>
      </c>
      <c r="P115" s="5"/>
      <c r="Q115">
        <f t="shared" si="10"/>
        <v>105</v>
      </c>
    </row>
    <row r="116" spans="1:17" ht="15">
      <c r="A116" s="82" t="s">
        <v>106</v>
      </c>
      <c r="B116">
        <v>7850</v>
      </c>
      <c r="O116" s="17">
        <f t="shared" si="4"/>
        <v>0</v>
      </c>
      <c r="P116" s="5"/>
      <c r="Q116">
        <f t="shared" si="10"/>
        <v>106</v>
      </c>
    </row>
    <row r="117" spans="1:17" ht="15">
      <c r="A117" s="82" t="s">
        <v>107</v>
      </c>
      <c r="B117">
        <v>7910</v>
      </c>
      <c r="O117" s="17">
        <f t="shared" si="4"/>
        <v>0</v>
      </c>
      <c r="P117" s="5"/>
      <c r="Q117">
        <f t="shared" si="10"/>
        <v>107</v>
      </c>
    </row>
    <row r="118" spans="1:17" ht="15">
      <c r="A118" s="82" t="s">
        <v>87</v>
      </c>
      <c r="B118">
        <v>7920</v>
      </c>
      <c r="O118" s="17">
        <f t="shared" si="4"/>
        <v>0</v>
      </c>
      <c r="P118" s="5"/>
      <c r="Q118">
        <f t="shared" si="10"/>
        <v>108</v>
      </c>
    </row>
    <row r="119" spans="1:17" ht="15">
      <c r="A119" s="82" t="s">
        <v>108</v>
      </c>
      <c r="B119">
        <v>7930</v>
      </c>
      <c r="O119" s="17">
        <f t="shared" si="4"/>
        <v>0</v>
      </c>
      <c r="P119" s="5"/>
      <c r="Q119">
        <f t="shared" si="10"/>
        <v>109</v>
      </c>
    </row>
    <row r="120" spans="1:17" ht="15">
      <c r="A120" s="82" t="s">
        <v>109</v>
      </c>
      <c r="B120">
        <v>7931</v>
      </c>
      <c r="O120" s="17">
        <f>SUM(C120:N120)</f>
        <v>0</v>
      </c>
      <c r="P120" s="5"/>
      <c r="Q120">
        <f t="shared" si="10"/>
        <v>110</v>
      </c>
    </row>
    <row r="121" spans="1:17" ht="15.75" thickBot="1">
      <c r="A121" s="124" t="s">
        <v>88</v>
      </c>
      <c r="B121" s="121"/>
      <c r="C121" s="120">
        <f>SUM(C43:C120)</f>
        <v>1468.3333333333333</v>
      </c>
      <c r="D121" s="120">
        <f aca="true" t="shared" si="11" ref="D121:O121">SUM(D43:D120)</f>
        <v>1468.3333333333333</v>
      </c>
      <c r="E121" s="120">
        <f t="shared" si="11"/>
        <v>1468.3333333333333</v>
      </c>
      <c r="F121" s="120">
        <f t="shared" si="11"/>
        <v>1468.3333333333333</v>
      </c>
      <c r="G121" s="120">
        <f t="shared" si="11"/>
        <v>1468.3333333333333</v>
      </c>
      <c r="H121" s="120">
        <f t="shared" si="11"/>
        <v>1468.3333333333333</v>
      </c>
      <c r="I121" s="120">
        <f t="shared" si="11"/>
        <v>1468.3333333333333</v>
      </c>
      <c r="J121" s="120">
        <f t="shared" si="11"/>
        <v>1468.3333333333333</v>
      </c>
      <c r="K121" s="120">
        <f t="shared" si="11"/>
        <v>1468.3333333333333</v>
      </c>
      <c r="L121" s="120">
        <f t="shared" si="11"/>
        <v>1468.3333333333333</v>
      </c>
      <c r="M121" s="120">
        <f t="shared" si="11"/>
        <v>1468.3333333333333</v>
      </c>
      <c r="N121" s="120">
        <f t="shared" si="11"/>
        <v>1468.3333333333333</v>
      </c>
      <c r="O121" s="120">
        <f t="shared" si="11"/>
        <v>17620</v>
      </c>
      <c r="P121" s="120">
        <f>SUBTOTAL(109,P43:P120)</f>
        <v>18102.280000000002</v>
      </c>
      <c r="Q121" s="121">
        <f t="shared" si="10"/>
        <v>111</v>
      </c>
    </row>
    <row r="122" spans="1:16" ht="15">
      <c r="A122" s="82"/>
      <c r="P122" s="5"/>
    </row>
    <row r="123" spans="1:17" ht="15.75" thickBot="1">
      <c r="A123" s="145" t="s">
        <v>89</v>
      </c>
      <c r="B123" s="10"/>
      <c r="C123" s="12">
        <f>+C31-C121</f>
        <v>-1418.3333333333333</v>
      </c>
      <c r="D123" s="12">
        <f aca="true" t="shared" si="12" ref="D123:P123">+D31-D121</f>
        <v>-1418.3333333333333</v>
      </c>
      <c r="E123" s="12">
        <f t="shared" si="12"/>
        <v>-1418.3333333333333</v>
      </c>
      <c r="F123" s="12">
        <f t="shared" si="12"/>
        <v>-1418.3333333333333</v>
      </c>
      <c r="G123" s="12">
        <f t="shared" si="12"/>
        <v>-1418.3333333333333</v>
      </c>
      <c r="H123" s="12">
        <f t="shared" si="12"/>
        <v>-1418.3333333333333</v>
      </c>
      <c r="I123" s="12">
        <f t="shared" si="12"/>
        <v>-1418.3333333333333</v>
      </c>
      <c r="J123" s="12">
        <f t="shared" si="12"/>
        <v>-1418.3333333333333</v>
      </c>
      <c r="K123" s="12">
        <f t="shared" si="12"/>
        <v>-1418.3333333333333</v>
      </c>
      <c r="L123" s="12">
        <f t="shared" si="12"/>
        <v>-1418.3333333333333</v>
      </c>
      <c r="M123" s="12">
        <f t="shared" si="12"/>
        <v>-1418.3333333333333</v>
      </c>
      <c r="N123" s="12">
        <f t="shared" si="12"/>
        <v>-1418.3333333333333</v>
      </c>
      <c r="O123" s="12">
        <f t="shared" si="12"/>
        <v>-17020</v>
      </c>
      <c r="P123" s="12">
        <f t="shared" si="12"/>
        <v>1907.7199999999975</v>
      </c>
      <c r="Q123" s="1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A2" sqref="A2:A123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8.00390625" style="5" bestFit="1" customWidth="1"/>
    <col min="4" max="4" width="8.8515625" style="5" bestFit="1" customWidth="1"/>
    <col min="5" max="5" width="8.7109375" style="5" bestFit="1" customWidth="1"/>
    <col min="6" max="6" width="8.00390625" style="5" bestFit="1" customWidth="1"/>
    <col min="7" max="7" width="8.57421875" style="5" bestFit="1" customWidth="1"/>
    <col min="8" max="8" width="8.28125" style="5" bestFit="1" customWidth="1"/>
    <col min="9" max="9" width="8.00390625" style="5" bestFit="1" customWidth="1"/>
    <col min="10" max="10" width="8.28125" style="5" bestFit="1" customWidth="1"/>
    <col min="11" max="11" width="8.57421875" style="5" bestFit="1" customWidth="1"/>
    <col min="12" max="12" width="8.140625" style="5" bestFit="1" customWidth="1"/>
    <col min="13" max="13" width="8.8515625" style="5" bestFit="1" customWidth="1"/>
    <col min="14" max="14" width="8.140625" style="5" bestFit="1" customWidth="1"/>
    <col min="15" max="15" width="9.00390625" style="5" bestFit="1" customWidth="1"/>
    <col min="16" max="16" width="8.8515625" style="5" customWidth="1"/>
    <col min="17" max="17" width="8.14062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214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8" t="s">
        <v>217</v>
      </c>
      <c r="P2" s="169" t="s">
        <v>132</v>
      </c>
      <c r="Q2" s="165"/>
    </row>
    <row r="3" spans="1:15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>
        <v>0</v>
      </c>
    </row>
    <row r="4" spans="1:17" ht="15">
      <c r="A4" t="s">
        <v>1</v>
      </c>
      <c r="B4">
        <v>4011</v>
      </c>
      <c r="O4" s="17">
        <v>0</v>
      </c>
      <c r="Q4">
        <v>1</v>
      </c>
    </row>
    <row r="5" spans="1:17" ht="15">
      <c r="A5" t="s">
        <v>2</v>
      </c>
      <c r="B5">
        <v>4012</v>
      </c>
      <c r="O5" s="17">
        <v>0</v>
      </c>
      <c r="Q5">
        <v>2</v>
      </c>
    </row>
    <row r="6" spans="1:17" ht="15">
      <c r="A6" t="s">
        <v>91</v>
      </c>
      <c r="B6">
        <v>4013</v>
      </c>
      <c r="O6" s="17">
        <v>0</v>
      </c>
      <c r="Q6">
        <v>3</v>
      </c>
    </row>
    <row r="7" spans="1:17" ht="15">
      <c r="A7" t="s">
        <v>3</v>
      </c>
      <c r="B7">
        <v>4014</v>
      </c>
      <c r="O7" s="17">
        <v>0</v>
      </c>
      <c r="Q7">
        <v>4</v>
      </c>
    </row>
    <row r="8" spans="1:17" ht="15">
      <c r="A8" t="s">
        <v>92</v>
      </c>
      <c r="B8">
        <v>4016</v>
      </c>
      <c r="O8" s="17">
        <v>0</v>
      </c>
      <c r="Q8">
        <v>5</v>
      </c>
    </row>
    <row r="9" spans="1:17" ht="15">
      <c r="A9" t="s">
        <v>4</v>
      </c>
      <c r="B9">
        <v>4017</v>
      </c>
      <c r="O9" s="17">
        <v>0</v>
      </c>
      <c r="Q9">
        <v>6</v>
      </c>
    </row>
    <row r="10" spans="1:17" ht="15">
      <c r="A10" t="s">
        <v>93</v>
      </c>
      <c r="B10">
        <v>4018</v>
      </c>
      <c r="O10" s="17">
        <v>0</v>
      </c>
      <c r="Q10">
        <v>7</v>
      </c>
    </row>
    <row r="11" spans="1:17" ht="15">
      <c r="A11" t="s">
        <v>5</v>
      </c>
      <c r="B11">
        <v>4020</v>
      </c>
      <c r="O11" s="17">
        <v>0</v>
      </c>
      <c r="Q11">
        <v>8</v>
      </c>
    </row>
    <row r="12" spans="1:17" ht="15">
      <c r="A12" t="s">
        <v>6</v>
      </c>
      <c r="B12">
        <v>4021</v>
      </c>
      <c r="O12" s="17">
        <v>0</v>
      </c>
      <c r="Q12">
        <v>9</v>
      </c>
    </row>
    <row r="13" spans="1:17" ht="15">
      <c r="A13" t="s">
        <v>7</v>
      </c>
      <c r="B13">
        <v>4022</v>
      </c>
      <c r="O13" s="17">
        <v>0</v>
      </c>
      <c r="Q13">
        <v>10</v>
      </c>
    </row>
    <row r="14" spans="1:17" ht="15">
      <c r="A14" t="s">
        <v>8</v>
      </c>
      <c r="B14">
        <v>4024</v>
      </c>
      <c r="O14" s="17">
        <v>0</v>
      </c>
      <c r="Q14">
        <v>11</v>
      </c>
    </row>
    <row r="15" spans="1:17" ht="15">
      <c r="A15" t="s">
        <v>9</v>
      </c>
      <c r="B15">
        <v>4030</v>
      </c>
      <c r="O15" s="17">
        <v>0</v>
      </c>
      <c r="Q15">
        <v>12</v>
      </c>
    </row>
    <row r="16" spans="1:17" ht="15">
      <c r="A16" t="s">
        <v>10</v>
      </c>
      <c r="B16">
        <v>4031</v>
      </c>
      <c r="O16" s="17">
        <v>0</v>
      </c>
      <c r="Q16">
        <v>13</v>
      </c>
    </row>
    <row r="17" spans="1:17" ht="15">
      <c r="A17" t="s">
        <v>11</v>
      </c>
      <c r="B17">
        <v>4040</v>
      </c>
      <c r="O17" s="17">
        <v>0</v>
      </c>
      <c r="Q17">
        <v>14</v>
      </c>
    </row>
    <row r="18" spans="1:17" ht="15">
      <c r="A18" t="s">
        <v>12</v>
      </c>
      <c r="B18">
        <v>4041</v>
      </c>
      <c r="O18" s="17">
        <v>0</v>
      </c>
      <c r="Q18">
        <v>15</v>
      </c>
    </row>
    <row r="19" spans="1:17" ht="15">
      <c r="A19" t="s">
        <v>13</v>
      </c>
      <c r="B19">
        <v>4042</v>
      </c>
      <c r="O19" s="17">
        <v>0</v>
      </c>
      <c r="Q19">
        <v>16</v>
      </c>
    </row>
    <row r="20" spans="1:17" ht="15">
      <c r="A20" t="s">
        <v>14</v>
      </c>
      <c r="B20">
        <v>4044</v>
      </c>
      <c r="O20" s="17">
        <v>0</v>
      </c>
      <c r="Q20">
        <v>17</v>
      </c>
    </row>
    <row r="21" spans="1:17" ht="15">
      <c r="A21" t="s">
        <v>156</v>
      </c>
      <c r="B21">
        <v>4046</v>
      </c>
      <c r="O21" s="17"/>
      <c r="Q21">
        <v>18</v>
      </c>
    </row>
    <row r="22" spans="1:17" ht="15">
      <c r="A22" t="s">
        <v>15</v>
      </c>
      <c r="B22">
        <v>4047</v>
      </c>
      <c r="O22" s="17">
        <v>0</v>
      </c>
      <c r="Q22">
        <v>19</v>
      </c>
    </row>
    <row r="23" spans="1:17" ht="15">
      <c r="A23" t="s">
        <v>16</v>
      </c>
      <c r="B23">
        <v>4880</v>
      </c>
      <c r="O23" s="17">
        <v>0</v>
      </c>
      <c r="Q23">
        <v>20</v>
      </c>
    </row>
    <row r="24" spans="1:17" ht="15">
      <c r="A24" t="s">
        <v>123</v>
      </c>
      <c r="B24">
        <v>4901</v>
      </c>
      <c r="O24" s="17">
        <v>0</v>
      </c>
      <c r="Q24">
        <v>21</v>
      </c>
    </row>
    <row r="25" spans="1:17" ht="15">
      <c r="A25" t="s">
        <v>125</v>
      </c>
      <c r="B25">
        <v>4910</v>
      </c>
      <c r="O25" s="17">
        <v>0</v>
      </c>
      <c r="Q25">
        <v>22</v>
      </c>
    </row>
    <row r="26" spans="1:17" ht="15">
      <c r="A26" t="s">
        <v>17</v>
      </c>
      <c r="B26">
        <v>4920</v>
      </c>
      <c r="O26" s="17">
        <v>0</v>
      </c>
      <c r="Q26">
        <v>23</v>
      </c>
    </row>
    <row r="27" spans="1:17" ht="15">
      <c r="A27" t="s">
        <v>18</v>
      </c>
      <c r="B27">
        <v>4921</v>
      </c>
      <c r="C27" s="5">
        <v>48300</v>
      </c>
      <c r="D27" s="5">
        <v>48300</v>
      </c>
      <c r="E27" s="5">
        <v>48300</v>
      </c>
      <c r="F27" s="5">
        <v>48300</v>
      </c>
      <c r="G27" s="5">
        <v>48300</v>
      </c>
      <c r="H27" s="5">
        <v>48300</v>
      </c>
      <c r="I27" s="5">
        <v>48829</v>
      </c>
      <c r="J27" s="5">
        <v>48829</v>
      </c>
      <c r="K27" s="5">
        <v>48829</v>
      </c>
      <c r="L27" s="5">
        <v>48829</v>
      </c>
      <c r="M27" s="5">
        <v>48829</v>
      </c>
      <c r="N27" s="5">
        <v>48829</v>
      </c>
      <c r="O27" s="17">
        <v>582774</v>
      </c>
      <c r="P27" s="5">
        <v>281456</v>
      </c>
      <c r="Q27">
        <v>24</v>
      </c>
    </row>
    <row r="28" spans="1:17" ht="15">
      <c r="A28" t="s">
        <v>19</v>
      </c>
      <c r="B28">
        <v>4930</v>
      </c>
      <c r="O28" s="17">
        <v>0</v>
      </c>
      <c r="Q28">
        <v>25</v>
      </c>
    </row>
    <row r="29" spans="1:17" ht="15">
      <c r="A29" s="3" t="s">
        <v>20</v>
      </c>
      <c r="B29">
        <v>4990</v>
      </c>
      <c r="O29" s="17">
        <v>0</v>
      </c>
      <c r="Q29">
        <v>26</v>
      </c>
    </row>
    <row r="30" spans="1:17" ht="15">
      <c r="A30" t="s">
        <v>21</v>
      </c>
      <c r="B30">
        <v>4992</v>
      </c>
      <c r="O30" s="17">
        <v>0</v>
      </c>
      <c r="Q30">
        <v>27</v>
      </c>
    </row>
    <row r="31" spans="1:17" ht="15.75" thickBot="1">
      <c r="A31" s="116" t="s">
        <v>22</v>
      </c>
      <c r="B31" s="116"/>
      <c r="C31" s="117">
        <v>48300</v>
      </c>
      <c r="D31" s="117">
        <v>48300</v>
      </c>
      <c r="E31" s="117">
        <v>48300</v>
      </c>
      <c r="F31" s="117">
        <v>48300</v>
      </c>
      <c r="G31" s="117">
        <v>48300</v>
      </c>
      <c r="H31" s="117">
        <v>48300</v>
      </c>
      <c r="I31" s="117">
        <v>48829</v>
      </c>
      <c r="J31" s="117">
        <v>48829</v>
      </c>
      <c r="K31" s="117">
        <v>48829</v>
      </c>
      <c r="L31" s="117">
        <v>48829</v>
      </c>
      <c r="M31" s="117">
        <v>48829</v>
      </c>
      <c r="N31" s="117">
        <v>48829</v>
      </c>
      <c r="O31" s="118">
        <v>582774</v>
      </c>
      <c r="P31" s="123">
        <v>281456</v>
      </c>
      <c r="Q31" s="121">
        <v>28</v>
      </c>
    </row>
    <row r="32" spans="1:15" ht="15">
      <c r="A32" t="s">
        <v>23</v>
      </c>
      <c r="O32" s="17">
        <v>0</v>
      </c>
    </row>
    <row r="33" spans="1:17" ht="15">
      <c r="A33" t="s">
        <v>24</v>
      </c>
      <c r="O33" s="17">
        <v>0</v>
      </c>
      <c r="Q33">
        <v>29</v>
      </c>
    </row>
    <row r="34" spans="1:17" ht="15">
      <c r="A34" t="s">
        <v>25</v>
      </c>
      <c r="B34">
        <v>5010</v>
      </c>
      <c r="O34" s="17">
        <v>0</v>
      </c>
      <c r="Q34">
        <v>30</v>
      </c>
    </row>
    <row r="35" spans="1:17" ht="15">
      <c r="A35" t="s">
        <v>26</v>
      </c>
      <c r="B35">
        <v>4970</v>
      </c>
      <c r="O35" s="17">
        <v>0</v>
      </c>
      <c r="Q35">
        <v>31</v>
      </c>
    </row>
    <row r="36" spans="1:15" ht="15">
      <c r="A36" t="s">
        <v>27</v>
      </c>
      <c r="O36" s="17">
        <v>0</v>
      </c>
    </row>
    <row r="37" spans="1:15" ht="15">
      <c r="A37" s="1" t="s">
        <v>23</v>
      </c>
      <c r="O37" s="17">
        <v>0</v>
      </c>
    </row>
    <row r="38" ht="15">
      <c r="O38" s="17">
        <v>0</v>
      </c>
    </row>
    <row r="39" spans="1:15" ht="15">
      <c r="A39" t="s">
        <v>28</v>
      </c>
      <c r="O39" s="17">
        <v>0</v>
      </c>
    </row>
    <row r="40" ht="15">
      <c r="O40" s="17">
        <v>0</v>
      </c>
    </row>
    <row r="41" spans="1:15" ht="15">
      <c r="A41" s="63" t="s">
        <v>29</v>
      </c>
      <c r="O41" s="17">
        <v>0</v>
      </c>
    </row>
    <row r="42" spans="1:17" ht="15">
      <c r="A42" t="s">
        <v>25</v>
      </c>
      <c r="B42">
        <v>5010</v>
      </c>
      <c r="O42" s="17"/>
      <c r="Q42">
        <v>32</v>
      </c>
    </row>
    <row r="43" spans="1:17" ht="15">
      <c r="A43" t="s">
        <v>30</v>
      </c>
      <c r="B43">
        <v>6000</v>
      </c>
      <c r="C43" s="5">
        <v>24140</v>
      </c>
      <c r="D43" s="5">
        <v>24140</v>
      </c>
      <c r="E43" s="5">
        <v>24140</v>
      </c>
      <c r="F43" s="5">
        <v>24140</v>
      </c>
      <c r="G43" s="5">
        <v>24140</v>
      </c>
      <c r="H43" s="5">
        <v>24140</v>
      </c>
      <c r="I43" s="5">
        <v>24864.25</v>
      </c>
      <c r="J43" s="5">
        <v>24864.25</v>
      </c>
      <c r="K43" s="5">
        <v>24864.25</v>
      </c>
      <c r="L43" s="5">
        <v>24864.25</v>
      </c>
      <c r="M43" s="5">
        <v>24864.25</v>
      </c>
      <c r="N43" s="5">
        <v>24864.25</v>
      </c>
      <c r="O43" s="17">
        <v>294025.5</v>
      </c>
      <c r="P43" s="16">
        <v>148860</v>
      </c>
      <c r="Q43">
        <v>33</v>
      </c>
    </row>
    <row r="44" spans="1:17" ht="15">
      <c r="A44" t="s">
        <v>31</v>
      </c>
      <c r="B44">
        <v>6005</v>
      </c>
      <c r="O44" s="17">
        <v>0</v>
      </c>
      <c r="Q44">
        <v>34</v>
      </c>
    </row>
    <row r="45" spans="1:17" ht="15">
      <c r="A45" t="s">
        <v>32</v>
      </c>
      <c r="B45">
        <v>6010</v>
      </c>
      <c r="O45" s="17">
        <v>0</v>
      </c>
      <c r="Q45">
        <v>35</v>
      </c>
    </row>
    <row r="46" spans="1:17" ht="15">
      <c r="A46" t="s">
        <v>154</v>
      </c>
      <c r="O46" s="17">
        <v>0</v>
      </c>
      <c r="Q46">
        <v>36</v>
      </c>
    </row>
    <row r="47" spans="1:17" ht="15">
      <c r="A47" t="s">
        <v>33</v>
      </c>
      <c r="B47">
        <v>6110</v>
      </c>
      <c r="C47" s="5">
        <v>2071.25</v>
      </c>
      <c r="D47" s="5">
        <v>2071.25</v>
      </c>
      <c r="E47" s="5">
        <v>2071.25</v>
      </c>
      <c r="F47" s="5">
        <v>2071.25</v>
      </c>
      <c r="G47" s="5">
        <v>2071.25</v>
      </c>
      <c r="H47" s="5">
        <v>2071.25</v>
      </c>
      <c r="I47" s="5">
        <v>2126.6666666666665</v>
      </c>
      <c r="J47" s="5">
        <v>2126.6666666666665</v>
      </c>
      <c r="K47" s="5">
        <v>2126.6666666666665</v>
      </c>
      <c r="L47" s="5">
        <v>2126.6666666666665</v>
      </c>
      <c r="M47" s="5">
        <v>2126.6666666666665</v>
      </c>
      <c r="N47" s="5">
        <v>2126.6666666666665</v>
      </c>
      <c r="O47" s="17">
        <v>25187.500000000004</v>
      </c>
      <c r="P47" s="16">
        <v>13511</v>
      </c>
      <c r="Q47">
        <v>37</v>
      </c>
    </row>
    <row r="48" spans="1:17" ht="15">
      <c r="A48" t="s">
        <v>34</v>
      </c>
      <c r="B48">
        <v>6120</v>
      </c>
      <c r="C48" s="5">
        <v>260.75</v>
      </c>
      <c r="D48" s="5">
        <v>260.75</v>
      </c>
      <c r="E48" s="5">
        <v>260.75</v>
      </c>
      <c r="F48" s="5">
        <v>260.75</v>
      </c>
      <c r="G48" s="5">
        <v>260.75</v>
      </c>
      <c r="H48" s="5">
        <v>260.75</v>
      </c>
      <c r="I48" s="5">
        <v>268.5</v>
      </c>
      <c r="J48" s="5">
        <v>268.5</v>
      </c>
      <c r="K48" s="5">
        <v>268.5</v>
      </c>
      <c r="L48" s="5">
        <v>268.5</v>
      </c>
      <c r="M48" s="5">
        <v>268.5</v>
      </c>
      <c r="N48" s="5">
        <v>268.5</v>
      </c>
      <c r="O48" s="17">
        <v>3175.5</v>
      </c>
      <c r="P48" s="5">
        <v>1527</v>
      </c>
      <c r="Q48">
        <v>38</v>
      </c>
    </row>
    <row r="49" spans="1:17" ht="15">
      <c r="A49" t="s">
        <v>35</v>
      </c>
      <c r="B49">
        <v>6130</v>
      </c>
      <c r="O49" s="17">
        <v>0</v>
      </c>
      <c r="Q49">
        <v>39</v>
      </c>
    </row>
    <row r="50" spans="1:17" ht="15">
      <c r="A50" t="s">
        <v>36</v>
      </c>
      <c r="B50">
        <v>6140</v>
      </c>
      <c r="C50" s="5">
        <v>1936.4166666666667</v>
      </c>
      <c r="D50" s="5">
        <v>1936.4166666666667</v>
      </c>
      <c r="E50" s="5">
        <v>1936.4166666666667</v>
      </c>
      <c r="F50" s="5">
        <v>1936.4166666666667</v>
      </c>
      <c r="G50" s="5">
        <v>1936.4166666666667</v>
      </c>
      <c r="H50" s="5">
        <v>1936.4166666666667</v>
      </c>
      <c r="I50" s="5">
        <v>1975.1666666666667</v>
      </c>
      <c r="J50" s="5">
        <v>1975.1666666666667</v>
      </c>
      <c r="K50" s="5">
        <v>1975.1666666666667</v>
      </c>
      <c r="L50" s="5">
        <v>1975.1666666666667</v>
      </c>
      <c r="M50" s="5">
        <v>1975.1666666666667</v>
      </c>
      <c r="N50" s="5">
        <v>1975.1666666666667</v>
      </c>
      <c r="O50" s="17">
        <v>23469.500000000004</v>
      </c>
      <c r="P50" s="5">
        <v>11619</v>
      </c>
      <c r="Q50">
        <v>40</v>
      </c>
    </row>
    <row r="51" spans="1:17" ht="15">
      <c r="A51" t="s">
        <v>37</v>
      </c>
      <c r="B51">
        <v>6150</v>
      </c>
      <c r="C51" s="5">
        <v>56.25</v>
      </c>
      <c r="D51" s="5">
        <v>56.25</v>
      </c>
      <c r="E51" s="5">
        <v>56.25</v>
      </c>
      <c r="F51" s="5">
        <v>56.25</v>
      </c>
      <c r="G51" s="5">
        <v>56.25</v>
      </c>
      <c r="H51" s="5">
        <v>56.25</v>
      </c>
      <c r="I51" s="5">
        <v>56.25</v>
      </c>
      <c r="J51" s="5">
        <v>56.25</v>
      </c>
      <c r="K51" s="5">
        <v>56.25</v>
      </c>
      <c r="L51" s="5">
        <v>56.25</v>
      </c>
      <c r="M51" s="5">
        <v>56.25</v>
      </c>
      <c r="N51" s="5">
        <v>56.25</v>
      </c>
      <c r="O51" s="17">
        <v>675</v>
      </c>
      <c r="P51" s="5">
        <v>338</v>
      </c>
      <c r="Q51">
        <v>41</v>
      </c>
    </row>
    <row r="52" spans="1:17" ht="15">
      <c r="A52" t="s">
        <v>38</v>
      </c>
      <c r="B52">
        <v>6155</v>
      </c>
      <c r="C52" s="5">
        <v>482.8333333333333</v>
      </c>
      <c r="D52" s="5">
        <v>482.8333333333333</v>
      </c>
      <c r="E52" s="5">
        <v>482.8333333333333</v>
      </c>
      <c r="F52" s="5">
        <v>482.8333333333333</v>
      </c>
      <c r="G52" s="5">
        <v>482.8333333333333</v>
      </c>
      <c r="H52" s="5">
        <v>482.8333333333333</v>
      </c>
      <c r="I52" s="5">
        <v>497.25</v>
      </c>
      <c r="J52" s="5">
        <v>497.25</v>
      </c>
      <c r="K52" s="5">
        <v>497.25</v>
      </c>
      <c r="L52" s="5">
        <v>497.25</v>
      </c>
      <c r="M52" s="5">
        <v>497.25</v>
      </c>
      <c r="N52" s="5">
        <v>497.25</v>
      </c>
      <c r="O52" s="17">
        <v>5880.5</v>
      </c>
      <c r="P52" s="5">
        <v>2977</v>
      </c>
      <c r="Q52">
        <v>42</v>
      </c>
    </row>
    <row r="53" spans="1:17" ht="15">
      <c r="A53" t="s">
        <v>94</v>
      </c>
      <c r="B53">
        <v>6170</v>
      </c>
      <c r="O53" s="17">
        <v>0</v>
      </c>
      <c r="Q53">
        <v>43</v>
      </c>
    </row>
    <row r="54" spans="1:17" ht="15">
      <c r="A54" t="s">
        <v>95</v>
      </c>
      <c r="B54">
        <v>6172</v>
      </c>
      <c r="O54" s="17">
        <v>0</v>
      </c>
      <c r="Q54">
        <v>44</v>
      </c>
    </row>
    <row r="55" spans="1:17" ht="15">
      <c r="A55" t="s">
        <v>96</v>
      </c>
      <c r="B55">
        <v>6180</v>
      </c>
      <c r="O55" s="17">
        <v>0</v>
      </c>
      <c r="Q55">
        <v>45</v>
      </c>
    </row>
    <row r="56" spans="1:17" ht="15">
      <c r="A56" t="s">
        <v>97</v>
      </c>
      <c r="B56">
        <v>6182</v>
      </c>
      <c r="O56" s="17">
        <v>0</v>
      </c>
      <c r="Q56">
        <v>46</v>
      </c>
    </row>
    <row r="57" spans="1:17" ht="15">
      <c r="A57" t="s">
        <v>98</v>
      </c>
      <c r="B57">
        <v>6200</v>
      </c>
      <c r="O57" s="17">
        <v>0</v>
      </c>
      <c r="Q57">
        <v>47</v>
      </c>
    </row>
    <row r="58" spans="1:17" ht="15">
      <c r="A58" t="s">
        <v>39</v>
      </c>
      <c r="B58">
        <v>6210</v>
      </c>
      <c r="C58" s="5">
        <v>800</v>
      </c>
      <c r="D58" s="5">
        <v>800</v>
      </c>
      <c r="E58" s="5">
        <v>800</v>
      </c>
      <c r="F58" s="5">
        <v>800</v>
      </c>
      <c r="G58" s="5">
        <v>800</v>
      </c>
      <c r="H58" s="5">
        <v>800</v>
      </c>
      <c r="I58" s="5">
        <v>800</v>
      </c>
      <c r="J58" s="5">
        <v>800</v>
      </c>
      <c r="K58" s="5">
        <v>800</v>
      </c>
      <c r="L58" s="5">
        <v>800</v>
      </c>
      <c r="M58" s="5">
        <v>800</v>
      </c>
      <c r="N58" s="5">
        <v>800</v>
      </c>
      <c r="O58" s="17">
        <v>9600</v>
      </c>
      <c r="P58" s="5">
        <v>2700</v>
      </c>
      <c r="Q58">
        <v>48</v>
      </c>
    </row>
    <row r="59" spans="1:17" ht="15">
      <c r="A59" t="s">
        <v>40</v>
      </c>
      <c r="B59">
        <v>6210</v>
      </c>
      <c r="O59" s="17">
        <v>0</v>
      </c>
      <c r="Q59">
        <v>49</v>
      </c>
    </row>
    <row r="60" spans="1:17" ht="15">
      <c r="A60" t="s">
        <v>41</v>
      </c>
      <c r="B60">
        <v>6221</v>
      </c>
      <c r="O60" s="17">
        <v>0</v>
      </c>
      <c r="Q60">
        <v>50</v>
      </c>
    </row>
    <row r="61" spans="1:17" ht="15">
      <c r="A61" t="s">
        <v>42</v>
      </c>
      <c r="B61">
        <v>6222</v>
      </c>
      <c r="O61" s="17">
        <v>0</v>
      </c>
      <c r="Q61">
        <v>51</v>
      </c>
    </row>
    <row r="62" spans="1:17" ht="15">
      <c r="A62" t="s">
        <v>43</v>
      </c>
      <c r="B62">
        <v>6223</v>
      </c>
      <c r="O62" s="17">
        <v>0</v>
      </c>
      <c r="Q62">
        <v>52</v>
      </c>
    </row>
    <row r="63" spans="1:17" ht="15">
      <c r="A63" t="s">
        <v>44</v>
      </c>
      <c r="B63">
        <v>6224</v>
      </c>
      <c r="O63" s="17">
        <v>0</v>
      </c>
      <c r="Q63">
        <v>53</v>
      </c>
    </row>
    <row r="64" spans="1:17" ht="15">
      <c r="A64" t="s">
        <v>45</v>
      </c>
      <c r="B64">
        <v>6230</v>
      </c>
      <c r="O64" s="17">
        <v>0</v>
      </c>
      <c r="Q64">
        <v>54</v>
      </c>
    </row>
    <row r="65" spans="1:17" ht="15">
      <c r="A65" t="s">
        <v>46</v>
      </c>
      <c r="B65">
        <v>6240</v>
      </c>
      <c r="O65" s="17">
        <v>0</v>
      </c>
      <c r="Q65">
        <v>55</v>
      </c>
    </row>
    <row r="66" spans="1:17" ht="15">
      <c r="A66" t="s">
        <v>47</v>
      </c>
      <c r="B66">
        <v>6250</v>
      </c>
      <c r="O66" s="17">
        <v>0</v>
      </c>
      <c r="Q66">
        <v>56</v>
      </c>
    </row>
    <row r="67" spans="1:17" ht="15">
      <c r="A67" t="s">
        <v>48</v>
      </c>
      <c r="B67">
        <v>6260</v>
      </c>
      <c r="O67" s="17">
        <v>0</v>
      </c>
      <c r="Q67">
        <v>57</v>
      </c>
    </row>
    <row r="68" spans="1:17" ht="15">
      <c r="A68" t="s">
        <v>49</v>
      </c>
      <c r="B68">
        <v>6300</v>
      </c>
      <c r="O68" s="17">
        <v>0</v>
      </c>
      <c r="Q68">
        <v>58</v>
      </c>
    </row>
    <row r="69" spans="1:17" ht="15">
      <c r="A69" t="s">
        <v>50</v>
      </c>
      <c r="B69">
        <v>6301</v>
      </c>
      <c r="C69" s="5">
        <v>400</v>
      </c>
      <c r="D69" s="5">
        <v>400</v>
      </c>
      <c r="E69" s="5">
        <v>400</v>
      </c>
      <c r="F69" s="5">
        <v>400</v>
      </c>
      <c r="G69" s="5">
        <v>400</v>
      </c>
      <c r="H69" s="5">
        <v>400</v>
      </c>
      <c r="I69" s="5">
        <v>400</v>
      </c>
      <c r="J69" s="5">
        <v>400</v>
      </c>
      <c r="K69" s="5">
        <v>400</v>
      </c>
      <c r="L69" s="5">
        <v>400</v>
      </c>
      <c r="M69" s="5">
        <v>400</v>
      </c>
      <c r="N69" s="5">
        <v>400</v>
      </c>
      <c r="O69" s="17">
        <v>4800</v>
      </c>
      <c r="P69" s="5">
        <v>1500</v>
      </c>
      <c r="Q69">
        <v>59</v>
      </c>
    </row>
    <row r="70" spans="1:17" ht="15">
      <c r="A70" t="s">
        <v>51</v>
      </c>
      <c r="B70">
        <v>6302</v>
      </c>
      <c r="O70" s="17">
        <v>0</v>
      </c>
      <c r="Q70">
        <v>60</v>
      </c>
    </row>
    <row r="71" spans="1:17" ht="15">
      <c r="A71" t="s">
        <v>52</v>
      </c>
      <c r="B71">
        <v>6304</v>
      </c>
      <c r="O71" s="17">
        <v>0</v>
      </c>
      <c r="Q71">
        <v>61</v>
      </c>
    </row>
    <row r="72" spans="1:17" ht="15">
      <c r="A72" t="s">
        <v>53</v>
      </c>
      <c r="B72">
        <v>6310</v>
      </c>
      <c r="C72" s="5">
        <v>1431.6666666666667</v>
      </c>
      <c r="D72" s="5">
        <v>1431.6666666666667</v>
      </c>
      <c r="E72" s="5">
        <v>1431.6666666666667</v>
      </c>
      <c r="F72" s="5">
        <v>1431.6666666666667</v>
      </c>
      <c r="G72" s="5">
        <v>1431.6666666666667</v>
      </c>
      <c r="H72" s="5">
        <v>1431.6666666666667</v>
      </c>
      <c r="I72" s="5">
        <v>1431.6666666666667</v>
      </c>
      <c r="J72" s="5">
        <v>1431.6666666666667</v>
      </c>
      <c r="K72" s="5">
        <v>1431.6666666666667</v>
      </c>
      <c r="L72" s="5">
        <v>1431.6666666666667</v>
      </c>
      <c r="M72" s="5">
        <v>1431.6666666666667</v>
      </c>
      <c r="N72" s="5">
        <v>1431.6666666666667</v>
      </c>
      <c r="O72" s="17">
        <v>17179.999999999996</v>
      </c>
      <c r="P72" s="5">
        <v>4354</v>
      </c>
      <c r="Q72">
        <v>62</v>
      </c>
    </row>
    <row r="73" spans="1:17" ht="15">
      <c r="A73" t="s">
        <v>54</v>
      </c>
      <c r="B73">
        <v>6330</v>
      </c>
      <c r="O73" s="17">
        <v>0</v>
      </c>
      <c r="Q73">
        <v>63</v>
      </c>
    </row>
    <row r="74" spans="1:17" ht="15">
      <c r="A74" t="s">
        <v>55</v>
      </c>
      <c r="B74">
        <v>6331</v>
      </c>
      <c r="O74" s="17">
        <v>0</v>
      </c>
      <c r="Q74">
        <v>64</v>
      </c>
    </row>
    <row r="75" spans="1:17" ht="15">
      <c r="A75" t="s">
        <v>56</v>
      </c>
      <c r="B75">
        <v>6340</v>
      </c>
      <c r="O75" s="17">
        <v>0</v>
      </c>
      <c r="Q75">
        <v>65</v>
      </c>
    </row>
    <row r="76" spans="1:17" ht="15">
      <c r="A76" t="s">
        <v>57</v>
      </c>
      <c r="B76">
        <v>6400</v>
      </c>
      <c r="O76" s="17">
        <v>0</v>
      </c>
      <c r="Q76">
        <v>66</v>
      </c>
    </row>
    <row r="77" spans="1:17" ht="15">
      <c r="A77" t="s">
        <v>58</v>
      </c>
      <c r="B77">
        <v>6401</v>
      </c>
      <c r="O77" s="17">
        <v>0</v>
      </c>
      <c r="Q77">
        <v>67</v>
      </c>
    </row>
    <row r="78" spans="1:17" ht="15">
      <c r="A78" t="s">
        <v>99</v>
      </c>
      <c r="B78">
        <v>6402</v>
      </c>
      <c r="O78" s="17">
        <v>0</v>
      </c>
      <c r="Q78">
        <v>68</v>
      </c>
    </row>
    <row r="79" spans="1:17" ht="15">
      <c r="A79" t="s">
        <v>59</v>
      </c>
      <c r="B79">
        <v>6403</v>
      </c>
      <c r="O79" s="17">
        <v>0</v>
      </c>
      <c r="Q79">
        <v>69</v>
      </c>
    </row>
    <row r="80" spans="1:17" ht="15">
      <c r="A80" t="s">
        <v>60</v>
      </c>
      <c r="B80">
        <v>6404</v>
      </c>
      <c r="O80" s="17">
        <v>0</v>
      </c>
      <c r="Q80">
        <v>70</v>
      </c>
    </row>
    <row r="81" spans="1:17" ht="15">
      <c r="A81" t="s">
        <v>100</v>
      </c>
      <c r="B81">
        <v>6405</v>
      </c>
      <c r="O81" s="17">
        <v>0</v>
      </c>
      <c r="Q81">
        <v>71</v>
      </c>
    </row>
    <row r="82" spans="1:17" ht="15">
      <c r="A82" t="s">
        <v>61</v>
      </c>
      <c r="B82">
        <v>6410</v>
      </c>
      <c r="O82" s="17">
        <v>0</v>
      </c>
      <c r="Q82">
        <v>72</v>
      </c>
    </row>
    <row r="83" spans="1:17" ht="15">
      <c r="A83" t="s">
        <v>62</v>
      </c>
      <c r="B83">
        <v>6430</v>
      </c>
      <c r="O83" s="17">
        <v>0</v>
      </c>
      <c r="Q83">
        <v>73</v>
      </c>
    </row>
    <row r="84" spans="1:17" ht="15">
      <c r="A84" t="s">
        <v>63</v>
      </c>
      <c r="B84">
        <v>6440</v>
      </c>
      <c r="C84" s="5">
        <v>486</v>
      </c>
      <c r="D84" s="5">
        <v>486</v>
      </c>
      <c r="E84" s="5">
        <v>486</v>
      </c>
      <c r="F84" s="5">
        <v>486</v>
      </c>
      <c r="G84" s="5">
        <v>486</v>
      </c>
      <c r="H84" s="5">
        <v>486</v>
      </c>
      <c r="I84" s="5">
        <v>486</v>
      </c>
      <c r="J84" s="5">
        <v>486</v>
      </c>
      <c r="K84" s="5">
        <v>486</v>
      </c>
      <c r="L84" s="5">
        <v>486</v>
      </c>
      <c r="M84" s="5">
        <v>486</v>
      </c>
      <c r="N84" s="5">
        <v>486</v>
      </c>
      <c r="O84" s="17">
        <v>5832</v>
      </c>
      <c r="Q84">
        <v>74</v>
      </c>
    </row>
    <row r="85" spans="1:17" ht="15">
      <c r="A85" t="s">
        <v>64</v>
      </c>
      <c r="B85">
        <v>6450</v>
      </c>
      <c r="O85" s="17">
        <v>0</v>
      </c>
      <c r="Q85">
        <v>75</v>
      </c>
    </row>
    <row r="86" spans="1:17" ht="15">
      <c r="A86" t="s">
        <v>126</v>
      </c>
      <c r="B86">
        <v>6501</v>
      </c>
      <c r="O86" s="17">
        <v>0</v>
      </c>
      <c r="Q86">
        <v>76</v>
      </c>
    </row>
    <row r="87" spans="1:17" ht="15">
      <c r="A87" t="s">
        <v>65</v>
      </c>
      <c r="B87">
        <v>6600</v>
      </c>
      <c r="O87" s="17">
        <v>0</v>
      </c>
      <c r="Q87">
        <v>77</v>
      </c>
    </row>
    <row r="88" spans="1:17" ht="15">
      <c r="A88" t="s">
        <v>66</v>
      </c>
      <c r="B88">
        <v>6610</v>
      </c>
      <c r="O88" s="17">
        <v>0</v>
      </c>
      <c r="Q88">
        <v>78</v>
      </c>
    </row>
    <row r="89" spans="1:17" ht="15">
      <c r="A89" t="s">
        <v>67</v>
      </c>
      <c r="B89">
        <v>6700</v>
      </c>
      <c r="O89" s="17">
        <v>0</v>
      </c>
      <c r="Q89">
        <v>79</v>
      </c>
    </row>
    <row r="90" spans="1:17" ht="15">
      <c r="A90" t="s">
        <v>68</v>
      </c>
      <c r="B90">
        <v>6710</v>
      </c>
      <c r="O90" s="17">
        <v>0</v>
      </c>
      <c r="Q90">
        <v>80</v>
      </c>
    </row>
    <row r="91" spans="1:17" ht="15">
      <c r="A91" t="s">
        <v>124</v>
      </c>
      <c r="B91">
        <v>6720</v>
      </c>
      <c r="O91" s="17">
        <v>0</v>
      </c>
      <c r="Q91">
        <v>81</v>
      </c>
    </row>
    <row r="92" spans="1:17" ht="15">
      <c r="A92" t="s">
        <v>69</v>
      </c>
      <c r="B92">
        <v>6730</v>
      </c>
      <c r="O92" s="17">
        <v>0</v>
      </c>
      <c r="Q92">
        <v>82</v>
      </c>
    </row>
    <row r="93" spans="1:17" ht="15">
      <c r="A93" t="s">
        <v>70</v>
      </c>
      <c r="B93">
        <v>6740</v>
      </c>
      <c r="O93" s="17">
        <v>0</v>
      </c>
      <c r="Q93">
        <v>83</v>
      </c>
    </row>
    <row r="94" spans="1:17" ht="15">
      <c r="A94" t="s">
        <v>71</v>
      </c>
      <c r="B94">
        <v>6800</v>
      </c>
      <c r="C94" s="5">
        <v>1943.6666666666667</v>
      </c>
      <c r="D94" s="5">
        <v>1943.6666666666667</v>
      </c>
      <c r="E94" s="5">
        <v>1943.6666666666667</v>
      </c>
      <c r="F94" s="5">
        <v>1943.6666666666667</v>
      </c>
      <c r="G94" s="5">
        <v>1943.6666666666667</v>
      </c>
      <c r="H94" s="5">
        <v>1943.6666666666667</v>
      </c>
      <c r="I94" s="5">
        <v>1943.6666666666667</v>
      </c>
      <c r="J94" s="5">
        <v>1943.6666666666667</v>
      </c>
      <c r="K94" s="5">
        <v>1943.6666666666667</v>
      </c>
      <c r="L94" s="5">
        <v>1943.6666666666667</v>
      </c>
      <c r="M94" s="5">
        <v>1943.6666666666667</v>
      </c>
      <c r="N94" s="5">
        <v>1943.6666666666667</v>
      </c>
      <c r="O94" s="17">
        <v>23324.000000000004</v>
      </c>
      <c r="P94" s="5">
        <v>9237</v>
      </c>
      <c r="Q94">
        <v>84</v>
      </c>
    </row>
    <row r="95" spans="1:17" ht="15">
      <c r="A95" t="s">
        <v>72</v>
      </c>
      <c r="B95">
        <v>6810</v>
      </c>
      <c r="C95" s="5">
        <v>277.75</v>
      </c>
      <c r="D95" s="5">
        <v>277.75</v>
      </c>
      <c r="E95" s="5">
        <v>277.75</v>
      </c>
      <c r="F95" s="5">
        <v>277.75</v>
      </c>
      <c r="G95" s="5">
        <v>277.75</v>
      </c>
      <c r="H95" s="5">
        <v>277.75</v>
      </c>
      <c r="I95" s="5">
        <v>277.75</v>
      </c>
      <c r="J95" s="5">
        <v>277.75</v>
      </c>
      <c r="K95" s="5">
        <v>277.75</v>
      </c>
      <c r="L95" s="5">
        <v>277.75</v>
      </c>
      <c r="M95" s="5">
        <v>277.75</v>
      </c>
      <c r="N95" s="5">
        <v>277.75</v>
      </c>
      <c r="O95" s="17">
        <v>3333</v>
      </c>
      <c r="P95" s="5">
        <v>2175</v>
      </c>
      <c r="Q95">
        <v>85</v>
      </c>
    </row>
    <row r="96" spans="1:17" ht="15">
      <c r="A96" t="s">
        <v>73</v>
      </c>
      <c r="B96">
        <v>6820</v>
      </c>
      <c r="O96" s="17">
        <v>0</v>
      </c>
      <c r="Q96">
        <v>86</v>
      </c>
    </row>
    <row r="97" spans="1:17" ht="15">
      <c r="A97" t="s">
        <v>74</v>
      </c>
      <c r="B97">
        <v>6840</v>
      </c>
      <c r="O97" s="17">
        <v>0</v>
      </c>
      <c r="Q97">
        <v>87</v>
      </c>
    </row>
    <row r="98" spans="1:17" ht="15">
      <c r="A98" t="s">
        <v>75</v>
      </c>
      <c r="B98">
        <v>6850</v>
      </c>
      <c r="C98" s="5">
        <v>175</v>
      </c>
      <c r="D98" s="5">
        <v>175</v>
      </c>
      <c r="E98" s="5">
        <v>175</v>
      </c>
      <c r="F98" s="5">
        <v>175</v>
      </c>
      <c r="G98" s="5">
        <v>175</v>
      </c>
      <c r="H98" s="5">
        <v>175</v>
      </c>
      <c r="I98" s="5">
        <v>175</v>
      </c>
      <c r="J98" s="5">
        <v>175</v>
      </c>
      <c r="K98" s="5">
        <v>175</v>
      </c>
      <c r="L98" s="5">
        <v>175</v>
      </c>
      <c r="M98" s="5">
        <v>175</v>
      </c>
      <c r="N98" s="5">
        <v>175</v>
      </c>
      <c r="O98" s="17">
        <v>2100</v>
      </c>
      <c r="Q98">
        <v>88</v>
      </c>
    </row>
    <row r="99" spans="1:17" ht="15">
      <c r="A99" t="s">
        <v>76</v>
      </c>
      <c r="B99">
        <v>6860</v>
      </c>
      <c r="O99" s="17">
        <v>0</v>
      </c>
      <c r="Q99">
        <v>89</v>
      </c>
    </row>
    <row r="100" spans="1:17" ht="15">
      <c r="A100" t="s">
        <v>77</v>
      </c>
      <c r="B100">
        <v>6900</v>
      </c>
      <c r="O100" s="17">
        <v>0</v>
      </c>
      <c r="Q100">
        <v>90</v>
      </c>
    </row>
    <row r="101" spans="1:17" ht="15">
      <c r="A101" t="s">
        <v>78</v>
      </c>
      <c r="B101">
        <v>6910</v>
      </c>
      <c r="O101" s="17">
        <v>0</v>
      </c>
      <c r="Q101">
        <v>91</v>
      </c>
    </row>
    <row r="102" spans="1:17" ht="15">
      <c r="A102" t="s">
        <v>79</v>
      </c>
      <c r="B102">
        <v>6920</v>
      </c>
      <c r="O102" s="17">
        <v>0</v>
      </c>
      <c r="Q102">
        <v>92</v>
      </c>
    </row>
    <row r="103" spans="1:17" ht="15">
      <c r="A103" t="s">
        <v>101</v>
      </c>
      <c r="B103">
        <v>6921</v>
      </c>
      <c r="O103" s="17">
        <v>0</v>
      </c>
      <c r="Q103">
        <v>93</v>
      </c>
    </row>
    <row r="104" spans="1:17" ht="15">
      <c r="A104" t="s">
        <v>80</v>
      </c>
      <c r="B104">
        <v>6930</v>
      </c>
      <c r="O104" s="17">
        <v>0</v>
      </c>
      <c r="Q104">
        <v>94</v>
      </c>
    </row>
    <row r="105" spans="1:17" ht="15">
      <c r="A105" t="s">
        <v>110</v>
      </c>
      <c r="B105">
        <v>6940</v>
      </c>
      <c r="O105" s="17">
        <v>0</v>
      </c>
      <c r="Q105">
        <v>95</v>
      </c>
    </row>
    <row r="106" spans="1:17" ht="15">
      <c r="A106" t="s">
        <v>81</v>
      </c>
      <c r="B106">
        <v>6950</v>
      </c>
      <c r="C106" s="5">
        <v>10166.666666666666</v>
      </c>
      <c r="D106" s="5">
        <v>10166.666666666666</v>
      </c>
      <c r="E106" s="5">
        <v>10166.666666666666</v>
      </c>
      <c r="F106" s="5">
        <v>10166.666666666666</v>
      </c>
      <c r="G106" s="5">
        <v>10166.666666666666</v>
      </c>
      <c r="H106" s="5">
        <v>10166.666666666666</v>
      </c>
      <c r="I106" s="5">
        <v>10166.666666666666</v>
      </c>
      <c r="J106" s="5">
        <v>10166.666666666666</v>
      </c>
      <c r="K106" s="5">
        <v>10166.666666666666</v>
      </c>
      <c r="L106" s="5">
        <v>10166.666666666666</v>
      </c>
      <c r="M106" s="5">
        <v>10166.666666666666</v>
      </c>
      <c r="N106" s="5">
        <v>10166.666666666666</v>
      </c>
      <c r="O106" s="17">
        <v>122000.00000000001</v>
      </c>
      <c r="P106" s="5">
        <v>62500</v>
      </c>
      <c r="Q106">
        <v>96</v>
      </c>
    </row>
    <row r="107" spans="1:17" ht="15">
      <c r="A107" t="s">
        <v>82</v>
      </c>
      <c r="B107">
        <v>6960</v>
      </c>
      <c r="O107" s="17">
        <v>0</v>
      </c>
      <c r="Q107">
        <v>97</v>
      </c>
    </row>
    <row r="108" spans="1:17" ht="15">
      <c r="A108" t="s">
        <v>83</v>
      </c>
      <c r="B108">
        <v>7000</v>
      </c>
      <c r="O108" s="17">
        <v>0</v>
      </c>
      <c r="Q108">
        <v>98</v>
      </c>
    </row>
    <row r="109" spans="1:17" ht="15">
      <c r="A109" t="s">
        <v>84</v>
      </c>
      <c r="B109">
        <v>7500</v>
      </c>
      <c r="O109" s="17">
        <v>0</v>
      </c>
      <c r="Q109">
        <v>99</v>
      </c>
    </row>
    <row r="110" spans="1:17" ht="15">
      <c r="A110" t="s">
        <v>102</v>
      </c>
      <c r="B110">
        <v>7510</v>
      </c>
      <c r="O110" s="17">
        <v>0</v>
      </c>
      <c r="Q110">
        <v>100</v>
      </c>
    </row>
    <row r="111" spans="1:17" ht="15">
      <c r="A111" t="s">
        <v>103</v>
      </c>
      <c r="B111">
        <v>7800</v>
      </c>
      <c r="O111" s="17">
        <v>0</v>
      </c>
      <c r="Q111">
        <v>101</v>
      </c>
    </row>
    <row r="112" spans="1:17" ht="15">
      <c r="A112" t="s">
        <v>104</v>
      </c>
      <c r="B112">
        <v>7810</v>
      </c>
      <c r="O112" s="17">
        <v>0</v>
      </c>
      <c r="Q112">
        <v>102</v>
      </c>
    </row>
    <row r="113" spans="1:17" ht="15">
      <c r="A113" t="s">
        <v>105</v>
      </c>
      <c r="B113">
        <v>7820</v>
      </c>
      <c r="O113" s="17">
        <v>0</v>
      </c>
      <c r="Q113">
        <v>103</v>
      </c>
    </row>
    <row r="114" spans="1:17" ht="15">
      <c r="A114" t="s">
        <v>85</v>
      </c>
      <c r="B114">
        <v>7830</v>
      </c>
      <c r="O114" s="17">
        <v>0</v>
      </c>
      <c r="Q114">
        <v>104</v>
      </c>
    </row>
    <row r="115" spans="1:17" ht="15">
      <c r="A115" t="s">
        <v>86</v>
      </c>
      <c r="B115">
        <v>7840</v>
      </c>
      <c r="O115" s="17">
        <v>0</v>
      </c>
      <c r="Q115">
        <v>105</v>
      </c>
    </row>
    <row r="116" spans="1:17" ht="15">
      <c r="A116" t="s">
        <v>106</v>
      </c>
      <c r="B116">
        <v>7850</v>
      </c>
      <c r="O116" s="17">
        <v>0</v>
      </c>
      <c r="Q116">
        <v>106</v>
      </c>
    </row>
    <row r="117" spans="1:17" ht="15">
      <c r="A117" t="s">
        <v>107</v>
      </c>
      <c r="B117">
        <v>7910</v>
      </c>
      <c r="O117" s="17">
        <v>0</v>
      </c>
      <c r="Q117">
        <v>107</v>
      </c>
    </row>
    <row r="118" spans="1:17" ht="15">
      <c r="A118" t="s">
        <v>87</v>
      </c>
      <c r="B118">
        <v>7920</v>
      </c>
      <c r="O118" s="17">
        <v>0</v>
      </c>
      <c r="Q118">
        <v>108</v>
      </c>
    </row>
    <row r="119" spans="1:17" ht="15">
      <c r="A119" t="s">
        <v>108</v>
      </c>
      <c r="B119">
        <v>7930</v>
      </c>
      <c r="C119" s="5">
        <v>3528.75</v>
      </c>
      <c r="D119" s="5">
        <v>3528.75</v>
      </c>
      <c r="E119" s="5">
        <v>3528.75</v>
      </c>
      <c r="F119" s="5">
        <v>3528.75</v>
      </c>
      <c r="G119" s="5">
        <v>3528.75</v>
      </c>
      <c r="H119" s="5">
        <v>3528.75</v>
      </c>
      <c r="I119" s="5">
        <v>3503.17</v>
      </c>
      <c r="J119" s="5">
        <v>3503.17</v>
      </c>
      <c r="K119" s="5">
        <v>3503.17</v>
      </c>
      <c r="L119" s="5">
        <v>3503.17</v>
      </c>
      <c r="M119" s="5">
        <v>3503.17</v>
      </c>
      <c r="N119" s="5">
        <v>3503.17</v>
      </c>
      <c r="O119" s="17">
        <v>42191.51999999999</v>
      </c>
      <c r="P119" s="5">
        <v>20158</v>
      </c>
      <c r="Q119">
        <v>109</v>
      </c>
    </row>
    <row r="120" spans="1:17" ht="15">
      <c r="A120" t="s">
        <v>109</v>
      </c>
      <c r="B120">
        <v>7931</v>
      </c>
      <c r="O120" s="17">
        <v>0</v>
      </c>
      <c r="Q120">
        <v>110</v>
      </c>
    </row>
    <row r="121" spans="1:17" ht="15.75" thickBot="1">
      <c r="A121" s="116" t="s">
        <v>88</v>
      </c>
      <c r="B121" s="116"/>
      <c r="C121" s="117">
        <v>48157</v>
      </c>
      <c r="D121" s="117">
        <v>48157</v>
      </c>
      <c r="E121" s="117">
        <v>48157</v>
      </c>
      <c r="F121" s="117">
        <v>48157</v>
      </c>
      <c r="G121" s="117">
        <v>48157</v>
      </c>
      <c r="H121" s="117">
        <v>48157</v>
      </c>
      <c r="I121" s="117">
        <v>48972.00333333333</v>
      </c>
      <c r="J121" s="117">
        <v>48972.00333333333</v>
      </c>
      <c r="K121" s="117">
        <v>48972.00333333333</v>
      </c>
      <c r="L121" s="117">
        <v>48972.00333333333</v>
      </c>
      <c r="M121" s="117">
        <v>48972.00333333333</v>
      </c>
      <c r="N121" s="117">
        <v>48972.00333333333</v>
      </c>
      <c r="O121" s="117">
        <v>582774.02</v>
      </c>
      <c r="P121" s="117">
        <v>281456</v>
      </c>
      <c r="Q121" s="121">
        <v>111</v>
      </c>
    </row>
    <row r="122" spans="1:15" ht="15">
      <c r="A122" s="1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7" ht="15.75" thickBot="1">
      <c r="A123" s="48" t="s">
        <v>89</v>
      </c>
      <c r="B123" s="48"/>
      <c r="C123" s="45">
        <v>143</v>
      </c>
      <c r="D123" s="45">
        <v>143</v>
      </c>
      <c r="E123" s="45">
        <v>143</v>
      </c>
      <c r="F123" s="45">
        <v>143</v>
      </c>
      <c r="G123" s="45">
        <v>143</v>
      </c>
      <c r="H123" s="45">
        <v>143</v>
      </c>
      <c r="I123" s="45">
        <v>-143.00333333332674</v>
      </c>
      <c r="J123" s="45">
        <v>-143.00333333332674</v>
      </c>
      <c r="K123" s="45">
        <v>-143.00333333332674</v>
      </c>
      <c r="L123" s="45">
        <v>-143.00333333332674</v>
      </c>
      <c r="M123" s="45">
        <v>-143.00333333332674</v>
      </c>
      <c r="N123" s="45">
        <v>-143.00333333332674</v>
      </c>
      <c r="O123" s="45">
        <v>-0.02000000001862645</v>
      </c>
      <c r="P123" s="45">
        <v>0</v>
      </c>
      <c r="Q123" s="10"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390"/>
  <sheetViews>
    <sheetView workbookViewId="0" topLeftCell="A1">
      <pane xSplit="1" topLeftCell="B1" activePane="topRight" state="frozen"/>
      <selection pane="topLeft" activeCell="R7" sqref="R7"/>
      <selection pane="topRight" activeCell="A1" sqref="A1:Q1"/>
    </sheetView>
  </sheetViews>
  <sheetFormatPr defaultColWidth="9.140625" defaultRowHeight="15"/>
  <cols>
    <col min="1" max="1" width="32.57421875" style="0" bestFit="1" customWidth="1"/>
    <col min="2" max="2" width="11.28125" style="0" customWidth="1"/>
    <col min="3" max="4" width="8.57421875" style="5" customWidth="1"/>
    <col min="5" max="5" width="9.00390625" style="5" bestFit="1" customWidth="1"/>
    <col min="6" max="13" width="8.57421875" style="5" customWidth="1"/>
    <col min="14" max="14" width="9.7109375" style="5" bestFit="1" customWidth="1"/>
    <col min="15" max="15" width="10.57421875" style="5" bestFit="1" customWidth="1"/>
    <col min="16" max="16" width="9.7109375" style="0" bestFit="1" customWidth="1"/>
    <col min="17" max="17" width="8.140625" style="0" bestFit="1" customWidth="1"/>
    <col min="18" max="18" width="10.57421875" style="0" bestFit="1" customWidth="1"/>
    <col min="23" max="23" width="30.00390625" style="0" customWidth="1"/>
  </cols>
  <sheetData>
    <row r="1" spans="1:17" ht="15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">
      <c r="A2" s="51" t="s">
        <v>204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2" t="s">
        <v>132</v>
      </c>
      <c r="Q2" s="165"/>
    </row>
    <row r="3" spans="1:16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8"/>
      <c r="P3" s="5"/>
    </row>
    <row r="4" spans="1:17" ht="15">
      <c r="A4" t="s">
        <v>1</v>
      </c>
      <c r="B4">
        <v>4011</v>
      </c>
      <c r="O4" s="17"/>
      <c r="P4" s="5"/>
      <c r="Q4">
        <v>1</v>
      </c>
    </row>
    <row r="5" spans="1:17" ht="15">
      <c r="A5" t="s">
        <v>2</v>
      </c>
      <c r="B5">
        <v>4012</v>
      </c>
      <c r="O5" s="17"/>
      <c r="P5" s="5"/>
      <c r="Q5">
        <v>2</v>
      </c>
    </row>
    <row r="6" spans="1:17" ht="15">
      <c r="A6" t="s">
        <v>91</v>
      </c>
      <c r="B6">
        <v>4013</v>
      </c>
      <c r="O6" s="17"/>
      <c r="P6" s="5"/>
      <c r="Q6">
        <v>3</v>
      </c>
    </row>
    <row r="7" spans="1:17" ht="15">
      <c r="A7" t="s">
        <v>3</v>
      </c>
      <c r="B7">
        <v>4014</v>
      </c>
      <c r="O7" s="17"/>
      <c r="P7" s="5"/>
      <c r="Q7">
        <v>4</v>
      </c>
    </row>
    <row r="8" spans="1:17" ht="15">
      <c r="A8" t="s">
        <v>92</v>
      </c>
      <c r="B8">
        <v>4016</v>
      </c>
      <c r="O8" s="17"/>
      <c r="P8" s="5"/>
      <c r="Q8">
        <v>5</v>
      </c>
    </row>
    <row r="9" spans="1:17" ht="15">
      <c r="A9" t="s">
        <v>4</v>
      </c>
      <c r="B9">
        <v>4017</v>
      </c>
      <c r="O9" s="17"/>
      <c r="P9" s="5"/>
      <c r="Q9">
        <v>6</v>
      </c>
    </row>
    <row r="10" spans="1:17" ht="15">
      <c r="A10" t="s">
        <v>93</v>
      </c>
      <c r="B10">
        <v>4018</v>
      </c>
      <c r="O10" s="17"/>
      <c r="P10" s="5"/>
      <c r="Q10">
        <v>7</v>
      </c>
    </row>
    <row r="11" spans="1:17" ht="15">
      <c r="A11" t="s">
        <v>5</v>
      </c>
      <c r="B11">
        <v>4020</v>
      </c>
      <c r="O11" s="17"/>
      <c r="P11" s="5"/>
      <c r="Q11">
        <v>8</v>
      </c>
    </row>
    <row r="12" spans="1:17" ht="15">
      <c r="A12" t="s">
        <v>6</v>
      </c>
      <c r="B12">
        <v>4021</v>
      </c>
      <c r="O12" s="17"/>
      <c r="P12" s="5"/>
      <c r="Q12">
        <v>9</v>
      </c>
    </row>
    <row r="13" spans="1:17" ht="15">
      <c r="A13" t="s">
        <v>7</v>
      </c>
      <c r="B13">
        <v>4022</v>
      </c>
      <c r="O13" s="17"/>
      <c r="P13" s="5"/>
      <c r="Q13">
        <v>10</v>
      </c>
    </row>
    <row r="14" spans="1:17" ht="15">
      <c r="A14" t="s">
        <v>8</v>
      </c>
      <c r="B14">
        <v>4024</v>
      </c>
      <c r="O14" s="17"/>
      <c r="P14" s="5"/>
      <c r="Q14">
        <v>11</v>
      </c>
    </row>
    <row r="15" spans="1:17" ht="15">
      <c r="A15" t="s">
        <v>9</v>
      </c>
      <c r="B15">
        <v>4030</v>
      </c>
      <c r="O15" s="17"/>
      <c r="P15" s="5"/>
      <c r="Q15">
        <v>12</v>
      </c>
    </row>
    <row r="16" spans="1:17" ht="15">
      <c r="A16" t="s">
        <v>10</v>
      </c>
      <c r="B16">
        <v>4031</v>
      </c>
      <c r="O16" s="17"/>
      <c r="P16" s="5"/>
      <c r="Q16">
        <v>13</v>
      </c>
    </row>
    <row r="17" spans="1:17" ht="15">
      <c r="A17" t="s">
        <v>11</v>
      </c>
      <c r="B17">
        <v>4040</v>
      </c>
      <c r="O17" s="17"/>
      <c r="P17" s="5"/>
      <c r="Q17">
        <v>14</v>
      </c>
    </row>
    <row r="18" spans="1:17" ht="15">
      <c r="A18" t="s">
        <v>12</v>
      </c>
      <c r="B18">
        <v>4041</v>
      </c>
      <c r="O18" s="17"/>
      <c r="P18" s="5"/>
      <c r="Q18">
        <v>15</v>
      </c>
    </row>
    <row r="19" spans="1:17" ht="15">
      <c r="A19" t="s">
        <v>13</v>
      </c>
      <c r="B19">
        <v>4042</v>
      </c>
      <c r="O19" s="17"/>
      <c r="P19" s="5"/>
      <c r="Q19">
        <v>16</v>
      </c>
    </row>
    <row r="20" spans="1:17" ht="15">
      <c r="A20" t="s">
        <v>14</v>
      </c>
      <c r="B20">
        <v>4044</v>
      </c>
      <c r="O20" s="17"/>
      <c r="P20" s="5"/>
      <c r="Q20">
        <v>17</v>
      </c>
    </row>
    <row r="21" spans="1:17" ht="15">
      <c r="A21" t="s">
        <v>156</v>
      </c>
      <c r="B21">
        <v>4046</v>
      </c>
      <c r="O21" s="17"/>
      <c r="P21" s="5"/>
      <c r="Q21">
        <v>18</v>
      </c>
    </row>
    <row r="22" spans="1:17" ht="15">
      <c r="A22" t="s">
        <v>15</v>
      </c>
      <c r="B22">
        <v>4047</v>
      </c>
      <c r="O22" s="17"/>
      <c r="P22" s="5"/>
      <c r="Q22">
        <v>19</v>
      </c>
    </row>
    <row r="23" spans="1:17" ht="15">
      <c r="A23" t="s">
        <v>16</v>
      </c>
      <c r="B23">
        <v>4880</v>
      </c>
      <c r="O23" s="17"/>
      <c r="P23" s="5"/>
      <c r="Q23">
        <v>20</v>
      </c>
    </row>
    <row r="24" spans="1:17" ht="15">
      <c r="A24" t="s">
        <v>123</v>
      </c>
      <c r="B24">
        <v>4901</v>
      </c>
      <c r="N24" s="5">
        <v>4500</v>
      </c>
      <c r="O24" s="17">
        <v>4500</v>
      </c>
      <c r="P24" s="5">
        <v>3500</v>
      </c>
      <c r="Q24">
        <v>21</v>
      </c>
    </row>
    <row r="25" spans="1:17" ht="15">
      <c r="A25" t="s">
        <v>125</v>
      </c>
      <c r="B25">
        <v>4910</v>
      </c>
      <c r="O25" s="17">
        <v>0</v>
      </c>
      <c r="P25" s="5"/>
      <c r="Q25">
        <v>22</v>
      </c>
    </row>
    <row r="26" spans="1:17" ht="15">
      <c r="A26" t="s">
        <v>17</v>
      </c>
      <c r="B26">
        <v>4920</v>
      </c>
      <c r="O26" s="17">
        <v>0</v>
      </c>
      <c r="P26" s="5"/>
      <c r="Q26">
        <v>23</v>
      </c>
    </row>
    <row r="27" spans="1:17" ht="15">
      <c r="A27" t="s">
        <v>224</v>
      </c>
      <c r="B27">
        <v>4921</v>
      </c>
      <c r="E27" s="5">
        <v>49000</v>
      </c>
      <c r="O27" s="17">
        <v>49000</v>
      </c>
      <c r="P27" s="5"/>
      <c r="Q27">
        <v>24</v>
      </c>
    </row>
    <row r="28" spans="1:17" ht="15">
      <c r="A28" t="s">
        <v>19</v>
      </c>
      <c r="B28">
        <v>4930</v>
      </c>
      <c r="O28" s="17">
        <v>0</v>
      </c>
      <c r="P28" s="5"/>
      <c r="Q28">
        <v>25</v>
      </c>
    </row>
    <row r="29" spans="1:17" ht="15">
      <c r="A29" t="s">
        <v>20</v>
      </c>
      <c r="B29">
        <v>4990</v>
      </c>
      <c r="N29" s="5">
        <v>1680</v>
      </c>
      <c r="O29" s="17">
        <v>1680</v>
      </c>
      <c r="P29" s="5">
        <v>14126</v>
      </c>
      <c r="Q29">
        <v>26</v>
      </c>
    </row>
    <row r="30" spans="1:17" ht="15">
      <c r="A30" t="s">
        <v>21</v>
      </c>
      <c r="B30">
        <v>4992</v>
      </c>
      <c r="O30" s="17"/>
      <c r="P30" s="5"/>
      <c r="Q30">
        <v>27</v>
      </c>
    </row>
    <row r="31" spans="1:17" ht="15.75" thickBot="1">
      <c r="A31" s="137" t="s">
        <v>22</v>
      </c>
      <c r="B31" s="121"/>
      <c r="C31" s="120">
        <v>0</v>
      </c>
      <c r="D31" s="120">
        <v>0</v>
      </c>
      <c r="E31" s="120">
        <v>49000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6180</v>
      </c>
      <c r="O31" s="122">
        <v>55180</v>
      </c>
      <c r="P31" s="122">
        <v>17626</v>
      </c>
      <c r="Q31" s="121">
        <v>28</v>
      </c>
    </row>
    <row r="32" spans="1:16" ht="15">
      <c r="A32" t="s">
        <v>23</v>
      </c>
      <c r="O32" s="17"/>
      <c r="P32" s="5"/>
    </row>
    <row r="33" spans="1:17" ht="15">
      <c r="A33" t="s">
        <v>24</v>
      </c>
      <c r="O33" s="17"/>
      <c r="P33" s="5"/>
      <c r="Q33">
        <v>29</v>
      </c>
    </row>
    <row r="34" spans="1:17" ht="15">
      <c r="A34" t="s">
        <v>25</v>
      </c>
      <c r="B34">
        <v>5010</v>
      </c>
      <c r="O34" s="17"/>
      <c r="P34" s="5"/>
      <c r="Q34">
        <v>30</v>
      </c>
    </row>
    <row r="35" spans="1:17" ht="15">
      <c r="A35" t="s">
        <v>26</v>
      </c>
      <c r="B35">
        <v>4970</v>
      </c>
      <c r="O35" s="17"/>
      <c r="P35" s="5"/>
      <c r="Q35">
        <v>31</v>
      </c>
    </row>
    <row r="36" spans="1:16" ht="15">
      <c r="A36" t="s">
        <v>27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7"/>
      <c r="P36" s="5"/>
    </row>
    <row r="37" spans="1:16" ht="15">
      <c r="A37" t="s">
        <v>23</v>
      </c>
      <c r="O37" s="17"/>
      <c r="P37" s="5"/>
    </row>
    <row r="38" spans="15:16" ht="15">
      <c r="O38" s="17"/>
      <c r="P38" s="5"/>
    </row>
    <row r="39" spans="1:16" ht="15">
      <c r="A39" s="1" t="s">
        <v>28</v>
      </c>
      <c r="O39" s="17"/>
      <c r="P39" s="5"/>
    </row>
    <row r="40" spans="15:18" ht="15">
      <c r="O40" s="17"/>
      <c r="P40" s="5"/>
      <c r="R40" s="5"/>
    </row>
    <row r="41" spans="1:16" ht="15">
      <c r="A41" s="63" t="s">
        <v>29</v>
      </c>
      <c r="O41" s="17"/>
      <c r="P41" s="5"/>
    </row>
    <row r="42" spans="1:17" ht="15">
      <c r="A42" t="s">
        <v>25</v>
      </c>
      <c r="B42">
        <v>5010</v>
      </c>
      <c r="O42" s="17"/>
      <c r="P42" s="5"/>
      <c r="Q42">
        <v>32</v>
      </c>
    </row>
    <row r="43" spans="1:17" ht="15">
      <c r="A43" t="s">
        <v>30</v>
      </c>
      <c r="B43">
        <v>6000</v>
      </c>
      <c r="C43" s="5">
        <v>42545.535</v>
      </c>
      <c r="D43" s="5">
        <v>42545.535</v>
      </c>
      <c r="E43" s="5">
        <v>43545.535</v>
      </c>
      <c r="F43" s="5">
        <v>43545.535</v>
      </c>
      <c r="G43" s="5">
        <v>43545.535</v>
      </c>
      <c r="H43" s="5">
        <v>43545.535</v>
      </c>
      <c r="I43" s="5">
        <v>43545.535</v>
      </c>
      <c r="J43" s="5">
        <v>43545.535</v>
      </c>
      <c r="K43" s="5">
        <v>43545.535</v>
      </c>
      <c r="L43" s="5">
        <v>43545.535</v>
      </c>
      <c r="M43" s="5">
        <v>43545.535</v>
      </c>
      <c r="N43" s="35">
        <v>43545.535</v>
      </c>
      <c r="O43" s="17">
        <v>520546.42000000016</v>
      </c>
      <c r="P43" s="5">
        <v>435670.22</v>
      </c>
      <c r="Q43">
        <v>33</v>
      </c>
    </row>
    <row r="44" spans="1:17" ht="15">
      <c r="A44" t="s">
        <v>31</v>
      </c>
      <c r="B44">
        <v>6005</v>
      </c>
      <c r="C44" s="5">
        <v>3250</v>
      </c>
      <c r="D44" s="5">
        <v>3250</v>
      </c>
      <c r="E44" s="5">
        <v>3250</v>
      </c>
      <c r="F44" s="5">
        <v>3250</v>
      </c>
      <c r="G44" s="5">
        <v>3250</v>
      </c>
      <c r="H44" s="5">
        <v>3250</v>
      </c>
      <c r="I44" s="5">
        <v>3250</v>
      </c>
      <c r="J44" s="5">
        <v>3250</v>
      </c>
      <c r="K44" s="5">
        <v>3250</v>
      </c>
      <c r="L44" s="5">
        <v>3250</v>
      </c>
      <c r="M44" s="5">
        <v>3250</v>
      </c>
      <c r="N44" s="35">
        <v>3250</v>
      </c>
      <c r="O44" s="17">
        <v>39000</v>
      </c>
      <c r="P44" s="5">
        <v>161556.4</v>
      </c>
      <c r="Q44">
        <v>34</v>
      </c>
    </row>
    <row r="45" spans="1:17" ht="15">
      <c r="A45" t="s">
        <v>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17"/>
      <c r="P45" s="5"/>
      <c r="Q45">
        <v>35</v>
      </c>
    </row>
    <row r="46" spans="1:17" ht="15">
      <c r="A46" t="s">
        <v>154</v>
      </c>
      <c r="B46">
        <v>6008</v>
      </c>
      <c r="N46" s="35">
        <v>27728</v>
      </c>
      <c r="O46" s="17">
        <v>27728</v>
      </c>
      <c r="P46" s="5">
        <v>25000</v>
      </c>
      <c r="Q46">
        <v>36</v>
      </c>
    </row>
    <row r="47" spans="1:17" ht="15">
      <c r="A47" t="s">
        <v>33</v>
      </c>
      <c r="B47">
        <v>6110</v>
      </c>
      <c r="C47" s="5">
        <v>3911.691760833334</v>
      </c>
      <c r="D47" s="5">
        <v>3911.691760833334</v>
      </c>
      <c r="E47" s="5">
        <v>3988.191760833334</v>
      </c>
      <c r="F47" s="5">
        <v>3988.191760833334</v>
      </c>
      <c r="G47" s="5">
        <v>3988.191760833334</v>
      </c>
      <c r="H47" s="5">
        <v>3988.191760833334</v>
      </c>
      <c r="I47" s="5">
        <v>3988.191760833334</v>
      </c>
      <c r="J47" s="5">
        <v>3988.191760833334</v>
      </c>
      <c r="K47" s="5">
        <v>3988.191760833334</v>
      </c>
      <c r="L47" s="5">
        <v>3988.191760833334</v>
      </c>
      <c r="M47" s="5">
        <v>3988.191760833334</v>
      </c>
      <c r="N47" s="35">
        <v>3988.191760833334</v>
      </c>
      <c r="O47" s="17">
        <v>47705.30113000001</v>
      </c>
      <c r="P47" s="5">
        <v>51424.19</v>
      </c>
      <c r="Q47">
        <v>37</v>
      </c>
    </row>
    <row r="48" spans="1:17" ht="15">
      <c r="A48" t="s">
        <v>34</v>
      </c>
      <c r="B48">
        <v>6120</v>
      </c>
      <c r="C48" s="5">
        <v>613.660169</v>
      </c>
      <c r="D48" s="5">
        <v>613.660169</v>
      </c>
      <c r="E48" s="5">
        <v>627.0601690000001</v>
      </c>
      <c r="F48" s="5">
        <v>627.0601690000001</v>
      </c>
      <c r="G48" s="5">
        <v>627.0601690000001</v>
      </c>
      <c r="H48" s="5">
        <v>627.0601690000001</v>
      </c>
      <c r="I48" s="5">
        <v>627.0601690000001</v>
      </c>
      <c r="J48" s="5">
        <v>627.0601690000001</v>
      </c>
      <c r="K48" s="5">
        <v>627.0601690000001</v>
      </c>
      <c r="L48" s="5">
        <v>627.0601690000001</v>
      </c>
      <c r="M48" s="5">
        <v>627.0601690000001</v>
      </c>
      <c r="N48" s="35">
        <v>627.0601690000001</v>
      </c>
      <c r="O48" s="17">
        <v>7497.922028000003</v>
      </c>
      <c r="P48" s="5">
        <v>7169.75</v>
      </c>
      <c r="Q48">
        <v>38</v>
      </c>
    </row>
    <row r="49" spans="1:17" ht="15">
      <c r="A49" t="s">
        <v>35</v>
      </c>
      <c r="B49">
        <v>6130</v>
      </c>
      <c r="C49" s="5">
        <v>540</v>
      </c>
      <c r="D49" s="5">
        <v>540</v>
      </c>
      <c r="E49" s="5">
        <v>540</v>
      </c>
      <c r="F49" s="5">
        <v>540</v>
      </c>
      <c r="G49" s="5">
        <v>540</v>
      </c>
      <c r="H49" s="5">
        <v>540</v>
      </c>
      <c r="I49" s="5">
        <v>540</v>
      </c>
      <c r="J49" s="5">
        <v>540</v>
      </c>
      <c r="K49" s="5">
        <v>540</v>
      </c>
      <c r="L49" s="5">
        <v>540</v>
      </c>
      <c r="M49" s="5">
        <v>540</v>
      </c>
      <c r="N49" s="35">
        <v>540</v>
      </c>
      <c r="O49" s="17">
        <v>6480</v>
      </c>
      <c r="P49" s="5">
        <v>6730.13</v>
      </c>
      <c r="Q49">
        <v>39</v>
      </c>
    </row>
    <row r="50" spans="1:17" ht="15">
      <c r="A50" t="s">
        <v>36</v>
      </c>
      <c r="B50">
        <v>6140</v>
      </c>
      <c r="C50" s="5">
        <v>2861.9481000000005</v>
      </c>
      <c r="D50" s="5">
        <v>2861.9481000000005</v>
      </c>
      <c r="E50" s="5">
        <v>2861.9481000000005</v>
      </c>
      <c r="F50" s="5">
        <v>2861.9481000000005</v>
      </c>
      <c r="G50" s="5">
        <v>2861.9481000000005</v>
      </c>
      <c r="H50" s="5">
        <v>2861.9481000000005</v>
      </c>
      <c r="I50" s="5">
        <v>2861.9481000000005</v>
      </c>
      <c r="J50" s="5">
        <v>2861.9481000000005</v>
      </c>
      <c r="K50" s="5">
        <v>2861.9481000000005</v>
      </c>
      <c r="L50" s="5">
        <v>2861.9481000000005</v>
      </c>
      <c r="M50" s="5">
        <v>2861.9481000000005</v>
      </c>
      <c r="N50" s="35">
        <v>2861.9481000000005</v>
      </c>
      <c r="O50" s="17">
        <v>34343.3772</v>
      </c>
      <c r="P50" s="5">
        <v>20022.03</v>
      </c>
      <c r="Q50">
        <v>40</v>
      </c>
    </row>
    <row r="51" spans="1:17" ht="15">
      <c r="A51" t="s">
        <v>37</v>
      </c>
      <c r="B51">
        <v>6150</v>
      </c>
      <c r="C51" s="5">
        <v>120</v>
      </c>
      <c r="D51" s="5">
        <v>120</v>
      </c>
      <c r="E51" s="5">
        <v>120</v>
      </c>
      <c r="F51" s="5">
        <v>120</v>
      </c>
      <c r="G51" s="5">
        <v>120</v>
      </c>
      <c r="H51" s="5">
        <v>120</v>
      </c>
      <c r="I51" s="5">
        <v>120</v>
      </c>
      <c r="J51" s="5">
        <v>120</v>
      </c>
      <c r="K51" s="5">
        <v>120</v>
      </c>
      <c r="L51" s="5">
        <v>120</v>
      </c>
      <c r="M51" s="5">
        <v>120</v>
      </c>
      <c r="N51" s="35">
        <v>120</v>
      </c>
      <c r="O51" s="17">
        <v>1440</v>
      </c>
      <c r="P51" s="5">
        <v>1362.92</v>
      </c>
      <c r="Q51">
        <v>41</v>
      </c>
    </row>
    <row r="52" spans="1:17" ht="15">
      <c r="A52" t="s">
        <v>38</v>
      </c>
      <c r="B52">
        <v>6155</v>
      </c>
      <c r="C52" s="5">
        <v>915.9107000000001</v>
      </c>
      <c r="D52" s="5">
        <v>915.9107000000001</v>
      </c>
      <c r="E52" s="5">
        <v>935.9107000000001</v>
      </c>
      <c r="F52" s="5">
        <v>935.9107000000001</v>
      </c>
      <c r="G52" s="5">
        <v>935.9107000000001</v>
      </c>
      <c r="H52" s="5">
        <v>935.9107000000001</v>
      </c>
      <c r="I52" s="5">
        <v>935.9107000000001</v>
      </c>
      <c r="J52" s="5">
        <v>935.9107000000001</v>
      </c>
      <c r="K52" s="5">
        <v>935.9107000000001</v>
      </c>
      <c r="L52" s="5">
        <v>935.9107000000001</v>
      </c>
      <c r="M52" s="5">
        <v>935.9107000000001</v>
      </c>
      <c r="N52" s="35">
        <v>935.9107000000001</v>
      </c>
      <c r="O52" s="17">
        <v>11190.928400000003</v>
      </c>
      <c r="P52" s="5">
        <v>15603.57</v>
      </c>
      <c r="Q52">
        <v>42</v>
      </c>
    </row>
    <row r="53" spans="1:17" ht="15">
      <c r="A53" s="11" t="s">
        <v>94</v>
      </c>
      <c r="B53" s="11">
        <v>6170</v>
      </c>
      <c r="C53" s="59"/>
      <c r="D53" s="59">
        <v>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72">
        <v>0</v>
      </c>
      <c r="P53" s="5"/>
      <c r="Q53">
        <v>43</v>
      </c>
    </row>
    <row r="54" spans="1:17" ht="15">
      <c r="A54" s="11" t="s">
        <v>95</v>
      </c>
      <c r="B54" s="11">
        <v>6172</v>
      </c>
      <c r="C54" s="59"/>
      <c r="D54" s="59">
        <v>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72">
        <v>0</v>
      </c>
      <c r="P54" s="5"/>
      <c r="Q54">
        <v>44</v>
      </c>
    </row>
    <row r="55" spans="1:17" ht="15">
      <c r="A55" s="11" t="s">
        <v>96</v>
      </c>
      <c r="B55" s="11">
        <v>6180</v>
      </c>
      <c r="C55" s="59"/>
      <c r="D55" s="59">
        <v>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2">
        <v>0</v>
      </c>
      <c r="P55" s="5"/>
      <c r="Q55">
        <v>45</v>
      </c>
    </row>
    <row r="56" spans="1:17" ht="15">
      <c r="A56" s="11" t="s">
        <v>97</v>
      </c>
      <c r="B56" s="11">
        <v>6182</v>
      </c>
      <c r="C56" s="59"/>
      <c r="D56" s="59">
        <v>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72">
        <v>0</v>
      </c>
      <c r="P56" s="5"/>
      <c r="Q56">
        <v>46</v>
      </c>
    </row>
    <row r="57" spans="1:17" ht="15">
      <c r="A57" s="11" t="s">
        <v>98</v>
      </c>
      <c r="B57" s="11">
        <v>6200</v>
      </c>
      <c r="C57" s="59"/>
      <c r="D57" s="59">
        <v>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72">
        <v>0</v>
      </c>
      <c r="P57" s="5"/>
      <c r="Q57">
        <v>47</v>
      </c>
    </row>
    <row r="58" spans="1:17" ht="15">
      <c r="A58" t="s">
        <v>39</v>
      </c>
      <c r="B58">
        <v>6210</v>
      </c>
      <c r="C58" s="5">
        <v>1250</v>
      </c>
      <c r="D58" s="5">
        <v>1250</v>
      </c>
      <c r="E58" s="5">
        <v>1250</v>
      </c>
      <c r="F58" s="5">
        <v>1250</v>
      </c>
      <c r="G58" s="5">
        <v>1250</v>
      </c>
      <c r="H58" s="5">
        <v>1250</v>
      </c>
      <c r="I58" s="5">
        <v>1250</v>
      </c>
      <c r="J58" s="5">
        <v>1250</v>
      </c>
      <c r="K58" s="5">
        <v>1250</v>
      </c>
      <c r="L58" s="5">
        <v>1250</v>
      </c>
      <c r="M58" s="5">
        <v>1250</v>
      </c>
      <c r="N58" s="5">
        <v>1250</v>
      </c>
      <c r="O58" s="17">
        <v>15000</v>
      </c>
      <c r="P58" s="5">
        <v>19075.47</v>
      </c>
      <c r="Q58">
        <v>48</v>
      </c>
    </row>
    <row r="59" spans="1:17" ht="15">
      <c r="A59" t="s">
        <v>40</v>
      </c>
      <c r="B59">
        <v>6210</v>
      </c>
      <c r="C59" s="5">
        <v>695.8333333333334</v>
      </c>
      <c r="D59" s="5">
        <v>695.8333333333334</v>
      </c>
      <c r="E59" s="5">
        <v>695.8333333333334</v>
      </c>
      <c r="F59" s="5">
        <v>695.8333333333334</v>
      </c>
      <c r="G59" s="5">
        <v>695.8333333333334</v>
      </c>
      <c r="H59" s="5">
        <v>695.8333333333334</v>
      </c>
      <c r="I59" s="5">
        <v>695.8333333333334</v>
      </c>
      <c r="J59" s="5">
        <v>695.8333333333334</v>
      </c>
      <c r="K59" s="5">
        <v>695.8333333333334</v>
      </c>
      <c r="L59" s="5">
        <v>695.8333333333334</v>
      </c>
      <c r="M59" s="5">
        <v>695.8333333333334</v>
      </c>
      <c r="N59" s="5">
        <v>695.8333333333334</v>
      </c>
      <c r="O59" s="17">
        <v>8349.999999999998</v>
      </c>
      <c r="P59" s="5">
        <v>7447.37</v>
      </c>
      <c r="Q59">
        <v>49</v>
      </c>
    </row>
    <row r="60" spans="1:17" ht="15">
      <c r="A60" t="s">
        <v>41</v>
      </c>
      <c r="B60">
        <v>6221</v>
      </c>
      <c r="C60" s="5">
        <v>111.22363636363637</v>
      </c>
      <c r="D60" s="5">
        <v>111.22363636363637</v>
      </c>
      <c r="E60" s="5">
        <v>111.22363636363637</v>
      </c>
      <c r="F60" s="5">
        <v>111.22363636363637</v>
      </c>
      <c r="G60" s="5">
        <v>111.22363636363637</v>
      </c>
      <c r="H60" s="5">
        <v>111.22363636363637</v>
      </c>
      <c r="I60" s="5">
        <v>111.22363636363637</v>
      </c>
      <c r="J60" s="5">
        <v>111.22363636363637</v>
      </c>
      <c r="K60" s="5">
        <v>111.22363636363637</v>
      </c>
      <c r="L60" s="5">
        <v>111.22363636363637</v>
      </c>
      <c r="M60" s="5">
        <v>111.22363636363637</v>
      </c>
      <c r="N60" s="5">
        <v>111.22363636363637</v>
      </c>
      <c r="O60" s="17">
        <v>1334.6836363636364</v>
      </c>
      <c r="P60" s="5">
        <v>1223.46</v>
      </c>
      <c r="Q60">
        <v>50</v>
      </c>
    </row>
    <row r="61" spans="1:17" ht="15">
      <c r="A61" t="s">
        <v>42</v>
      </c>
      <c r="B61">
        <v>6222</v>
      </c>
      <c r="C61" s="5">
        <v>24.844545454545457</v>
      </c>
      <c r="D61" s="5">
        <v>24.844545454545457</v>
      </c>
      <c r="E61" s="5">
        <v>24.844545454545457</v>
      </c>
      <c r="F61" s="5">
        <v>24.844545454545457</v>
      </c>
      <c r="G61" s="5">
        <v>24.844545454545457</v>
      </c>
      <c r="H61" s="5">
        <v>24.844545454545457</v>
      </c>
      <c r="I61" s="5">
        <v>24.844545454545457</v>
      </c>
      <c r="J61" s="5">
        <v>24.844545454545457</v>
      </c>
      <c r="K61" s="5">
        <v>24.844545454545457</v>
      </c>
      <c r="L61" s="5">
        <v>24.844545454545457</v>
      </c>
      <c r="M61" s="5">
        <v>24.844545454545457</v>
      </c>
      <c r="N61" s="5">
        <v>24.844545454545457</v>
      </c>
      <c r="O61" s="17">
        <v>298.1345454545455</v>
      </c>
      <c r="P61" s="5">
        <v>273.29</v>
      </c>
      <c r="Q61">
        <v>51</v>
      </c>
    </row>
    <row r="62" spans="1:17" ht="15">
      <c r="A62" t="s">
        <v>43</v>
      </c>
      <c r="B62">
        <v>6223</v>
      </c>
      <c r="C62" s="5">
        <v>358</v>
      </c>
      <c r="D62" s="5">
        <v>358</v>
      </c>
      <c r="E62" s="5">
        <v>358</v>
      </c>
      <c r="F62" s="5">
        <v>358</v>
      </c>
      <c r="G62" s="5">
        <v>358</v>
      </c>
      <c r="H62" s="5">
        <v>358</v>
      </c>
      <c r="I62" s="5">
        <v>358</v>
      </c>
      <c r="J62" s="5">
        <v>358</v>
      </c>
      <c r="K62" s="5">
        <v>358</v>
      </c>
      <c r="L62" s="5">
        <v>358</v>
      </c>
      <c r="M62" s="5">
        <v>358</v>
      </c>
      <c r="N62" s="5">
        <v>358</v>
      </c>
      <c r="O62" s="17">
        <v>4296</v>
      </c>
      <c r="P62" s="5">
        <v>4552.14</v>
      </c>
      <c r="Q62">
        <v>52</v>
      </c>
    </row>
    <row r="63" spans="1:17" ht="15">
      <c r="A63" t="s">
        <v>44</v>
      </c>
      <c r="B63">
        <v>6224</v>
      </c>
      <c r="C63" s="5">
        <v>112.090909090909</v>
      </c>
      <c r="D63" s="5">
        <v>112.090909090909</v>
      </c>
      <c r="E63" s="5">
        <v>112.090909090909</v>
      </c>
      <c r="F63" s="5">
        <v>112.090909090909</v>
      </c>
      <c r="G63" s="5">
        <v>112.090909090909</v>
      </c>
      <c r="H63" s="5">
        <v>112.090909090909</v>
      </c>
      <c r="I63" s="5">
        <v>112.090909090909</v>
      </c>
      <c r="J63" s="5">
        <v>112.090909090909</v>
      </c>
      <c r="K63" s="5">
        <v>112.090909090909</v>
      </c>
      <c r="L63" s="5">
        <v>112.090909090909</v>
      </c>
      <c r="M63" s="5">
        <v>112.090909090909</v>
      </c>
      <c r="N63" s="5">
        <v>112.090909090909</v>
      </c>
      <c r="O63" s="17">
        <v>1345.0909090909079</v>
      </c>
      <c r="P63" s="5">
        <v>1233</v>
      </c>
      <c r="Q63">
        <v>53</v>
      </c>
    </row>
    <row r="64" spans="1:20" ht="15">
      <c r="A64" t="s">
        <v>45</v>
      </c>
      <c r="B64">
        <v>6230</v>
      </c>
      <c r="C64" s="5">
        <v>870.8318181818181</v>
      </c>
      <c r="D64" s="5">
        <v>870.8318181818181</v>
      </c>
      <c r="E64" s="5">
        <v>870.8318181818181</v>
      </c>
      <c r="F64" s="5">
        <v>870.8318181818181</v>
      </c>
      <c r="G64" s="5">
        <v>870.8318181818181</v>
      </c>
      <c r="H64" s="5">
        <v>870.8318181818181</v>
      </c>
      <c r="I64" s="5">
        <v>870.8318181818181</v>
      </c>
      <c r="J64" s="5">
        <v>870.8318181818181</v>
      </c>
      <c r="K64" s="5">
        <v>870.8318181818181</v>
      </c>
      <c r="L64" s="5">
        <v>870.8318181818181</v>
      </c>
      <c r="M64" s="5">
        <v>870.8318181818181</v>
      </c>
      <c r="N64" s="5">
        <v>870.8318181818181</v>
      </c>
      <c r="O64" s="17">
        <v>10449.981818181814</v>
      </c>
      <c r="P64" s="5">
        <v>9579.15</v>
      </c>
      <c r="Q64">
        <v>54</v>
      </c>
      <c r="T64" s="7"/>
    </row>
    <row r="65" spans="1:17" ht="15">
      <c r="A65" t="s">
        <v>46</v>
      </c>
      <c r="B65">
        <v>6240</v>
      </c>
      <c r="C65" s="5">
        <v>103.12181818181817</v>
      </c>
      <c r="D65" s="5">
        <v>103.12181818181817</v>
      </c>
      <c r="E65" s="5">
        <v>103.12181818181817</v>
      </c>
      <c r="F65" s="5">
        <v>103.12181818181817</v>
      </c>
      <c r="G65" s="5">
        <v>103.12181818181817</v>
      </c>
      <c r="H65" s="5">
        <v>103.12181818181817</v>
      </c>
      <c r="I65" s="5">
        <v>103.12181818181817</v>
      </c>
      <c r="J65" s="5">
        <v>103.12181818181817</v>
      </c>
      <c r="K65" s="5">
        <v>103.12181818181817</v>
      </c>
      <c r="L65" s="5">
        <v>103.12181818181817</v>
      </c>
      <c r="M65" s="5">
        <v>103.12181818181817</v>
      </c>
      <c r="N65" s="5">
        <v>103.12181818181817</v>
      </c>
      <c r="O65" s="17">
        <v>1237.4618181818178</v>
      </c>
      <c r="P65" s="5">
        <v>1134.34</v>
      </c>
      <c r="Q65">
        <v>55</v>
      </c>
    </row>
    <row r="66" spans="1:17" ht="15">
      <c r="A66" t="s">
        <v>47</v>
      </c>
      <c r="B66">
        <v>6250</v>
      </c>
      <c r="C66" s="5">
        <v>250</v>
      </c>
      <c r="D66" s="5">
        <v>250</v>
      </c>
      <c r="E66" s="5">
        <v>250</v>
      </c>
      <c r="F66" s="5">
        <v>250</v>
      </c>
      <c r="G66" s="5">
        <v>250</v>
      </c>
      <c r="H66" s="5">
        <v>250</v>
      </c>
      <c r="I66" s="5">
        <v>250</v>
      </c>
      <c r="J66" s="5">
        <v>250</v>
      </c>
      <c r="K66" s="5">
        <v>250</v>
      </c>
      <c r="L66" s="5">
        <v>250</v>
      </c>
      <c r="M66" s="5">
        <v>250</v>
      </c>
      <c r="N66" s="5">
        <v>250</v>
      </c>
      <c r="O66" s="17">
        <v>3000</v>
      </c>
      <c r="P66" s="5">
        <v>2109.51</v>
      </c>
      <c r="Q66">
        <v>56</v>
      </c>
    </row>
    <row r="67" spans="1:17" ht="15">
      <c r="A67" t="s">
        <v>48</v>
      </c>
      <c r="B67">
        <v>6260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17">
        <v>0</v>
      </c>
      <c r="P67" s="5"/>
      <c r="Q67">
        <v>57</v>
      </c>
    </row>
    <row r="68" spans="1:17" ht="15">
      <c r="A68" t="s">
        <v>49</v>
      </c>
      <c r="B68">
        <v>6300</v>
      </c>
      <c r="C68" s="5">
        <v>42.63636363636363</v>
      </c>
      <c r="D68" s="5">
        <v>42.63636363636363</v>
      </c>
      <c r="E68" s="5">
        <v>42.63636363636363</v>
      </c>
      <c r="F68" s="5">
        <v>42.63636363636363</v>
      </c>
      <c r="G68" s="5">
        <v>42.63636363636363</v>
      </c>
      <c r="H68" s="5">
        <v>42.63636363636363</v>
      </c>
      <c r="I68" s="5">
        <v>42.63636363636363</v>
      </c>
      <c r="J68" s="5">
        <v>42.63636363636363</v>
      </c>
      <c r="K68" s="5">
        <v>42.63636363636363</v>
      </c>
      <c r="L68" s="5">
        <v>42.63636363636363</v>
      </c>
      <c r="M68" s="5">
        <v>42.63636363636363</v>
      </c>
      <c r="N68" s="5">
        <v>42.63636363636363</v>
      </c>
      <c r="O68" s="17">
        <v>511.63636363636357</v>
      </c>
      <c r="P68" s="5">
        <v>718.95</v>
      </c>
      <c r="Q68">
        <v>58</v>
      </c>
    </row>
    <row r="69" spans="1:17" ht="15">
      <c r="A69" t="s">
        <v>50</v>
      </c>
      <c r="B69">
        <v>6301</v>
      </c>
      <c r="C69" s="5">
        <v>24.022727272727273</v>
      </c>
      <c r="D69" s="5">
        <v>24.022727272727273</v>
      </c>
      <c r="E69" s="5">
        <v>24.022727272727273</v>
      </c>
      <c r="F69" s="5">
        <v>24.022727272727273</v>
      </c>
      <c r="G69" s="5">
        <v>24.022727272727273</v>
      </c>
      <c r="H69" s="5">
        <v>24.022727272727273</v>
      </c>
      <c r="I69" s="5">
        <v>24.022727272727273</v>
      </c>
      <c r="J69" s="5">
        <v>24.022727272727273</v>
      </c>
      <c r="K69" s="5">
        <v>24.022727272727273</v>
      </c>
      <c r="L69" s="5">
        <v>24.022727272727273</v>
      </c>
      <c r="M69" s="5">
        <v>24.022727272727273</v>
      </c>
      <c r="N69" s="5">
        <v>24.022727272727273</v>
      </c>
      <c r="O69" s="17">
        <v>288.2727272727273</v>
      </c>
      <c r="P69" s="5">
        <v>14.25</v>
      </c>
      <c r="Q69">
        <v>59</v>
      </c>
    </row>
    <row r="70" spans="1:17" ht="15">
      <c r="A70" t="s">
        <v>51</v>
      </c>
      <c r="B70">
        <v>6302</v>
      </c>
      <c r="C70" s="5">
        <v>94.94727272727273</v>
      </c>
      <c r="D70" s="5">
        <v>94.94727272727273</v>
      </c>
      <c r="E70" s="5">
        <v>94.94727272727273</v>
      </c>
      <c r="F70" s="5">
        <v>94.94727272727273</v>
      </c>
      <c r="G70" s="5">
        <v>94.94727272727273</v>
      </c>
      <c r="H70" s="5">
        <v>94.94727272727273</v>
      </c>
      <c r="I70" s="5">
        <v>94.94727272727273</v>
      </c>
      <c r="J70" s="5">
        <v>94.94727272727273</v>
      </c>
      <c r="K70" s="5">
        <v>94.94727272727273</v>
      </c>
      <c r="L70" s="5">
        <v>94.94727272727273</v>
      </c>
      <c r="M70" s="5">
        <v>94.94727272727273</v>
      </c>
      <c r="N70" s="5">
        <v>94.94727272727273</v>
      </c>
      <c r="O70" s="17">
        <v>1139.367272727273</v>
      </c>
      <c r="P70" s="5">
        <v>1192.93</v>
      </c>
      <c r="Q70">
        <v>60</v>
      </c>
    </row>
    <row r="71" spans="1:17" ht="15">
      <c r="A71" t="s">
        <v>52</v>
      </c>
      <c r="B71">
        <v>6304</v>
      </c>
      <c r="C71" s="5">
        <v>18.181818181818183</v>
      </c>
      <c r="D71" s="5">
        <v>18.181818181818183</v>
      </c>
      <c r="E71" s="5">
        <v>18.181818181818183</v>
      </c>
      <c r="F71" s="5">
        <v>18.181818181818183</v>
      </c>
      <c r="G71" s="5">
        <v>18.181818181818183</v>
      </c>
      <c r="H71" s="5">
        <v>18.181818181818183</v>
      </c>
      <c r="I71" s="5">
        <v>18.181818181818183</v>
      </c>
      <c r="J71" s="5">
        <v>18.181818181818183</v>
      </c>
      <c r="K71" s="5">
        <v>18.181818181818183</v>
      </c>
      <c r="L71" s="5">
        <v>18.181818181818183</v>
      </c>
      <c r="M71" s="5">
        <v>18.181818181818183</v>
      </c>
      <c r="N71" s="5">
        <v>18.181818181818183</v>
      </c>
      <c r="O71" s="17">
        <v>218.18181818181822</v>
      </c>
      <c r="P71" s="5">
        <v>139.65</v>
      </c>
      <c r="Q71">
        <v>61</v>
      </c>
    </row>
    <row r="72" spans="1:17" ht="15">
      <c r="A72" t="s">
        <v>53</v>
      </c>
      <c r="B72">
        <v>6310</v>
      </c>
      <c r="C72" s="5">
        <v>883.363636363636</v>
      </c>
      <c r="D72" s="5">
        <v>883.363636363636</v>
      </c>
      <c r="E72" s="5">
        <v>883.363636363636</v>
      </c>
      <c r="F72" s="5">
        <v>883.363636363636</v>
      </c>
      <c r="G72" s="5">
        <v>883.363636363636</v>
      </c>
      <c r="H72" s="5">
        <v>883.363636363636</v>
      </c>
      <c r="I72" s="5">
        <v>883.363636363636</v>
      </c>
      <c r="J72" s="5">
        <v>883.363636363636</v>
      </c>
      <c r="K72" s="5">
        <v>883.363636363636</v>
      </c>
      <c r="L72" s="5">
        <v>883.363636363636</v>
      </c>
      <c r="M72" s="5">
        <v>883.363636363636</v>
      </c>
      <c r="N72" s="5">
        <v>883.363636363636</v>
      </c>
      <c r="O72" s="17">
        <v>10600.363636363632</v>
      </c>
      <c r="P72" s="5">
        <v>9749.77</v>
      </c>
      <c r="Q72">
        <v>62</v>
      </c>
    </row>
    <row r="73" spans="1:17" ht="15">
      <c r="A73" t="s">
        <v>54</v>
      </c>
      <c r="B73">
        <v>6330</v>
      </c>
      <c r="C73" s="5">
        <v>129.7372727272727</v>
      </c>
      <c r="D73" s="5">
        <v>129.7372727272727</v>
      </c>
      <c r="E73" s="5">
        <v>129.7372727272727</v>
      </c>
      <c r="F73" s="5">
        <v>129.7372727272727</v>
      </c>
      <c r="G73" s="5">
        <v>129.7372727272727</v>
      </c>
      <c r="H73" s="5">
        <v>129.7372727272727</v>
      </c>
      <c r="I73" s="5">
        <v>129.7372727272727</v>
      </c>
      <c r="J73" s="5">
        <v>129.7372727272727</v>
      </c>
      <c r="K73" s="5">
        <v>129.7372727272727</v>
      </c>
      <c r="L73" s="5">
        <v>129.7372727272727</v>
      </c>
      <c r="M73" s="5">
        <v>129.7372727272727</v>
      </c>
      <c r="N73" s="5">
        <v>129.7372727272727</v>
      </c>
      <c r="O73" s="17">
        <v>1556.8472727272726</v>
      </c>
      <c r="P73" s="5">
        <v>1457.11</v>
      </c>
      <c r="Q73">
        <v>63</v>
      </c>
    </row>
    <row r="74" spans="1:17" ht="15">
      <c r="A74" t="s">
        <v>55</v>
      </c>
      <c r="B74">
        <v>6331</v>
      </c>
      <c r="C74" s="5">
        <v>500</v>
      </c>
      <c r="D74" s="5">
        <v>500</v>
      </c>
      <c r="E74" s="5">
        <v>500</v>
      </c>
      <c r="F74" s="5">
        <v>500</v>
      </c>
      <c r="G74" s="5">
        <v>500</v>
      </c>
      <c r="H74" s="5">
        <v>500</v>
      </c>
      <c r="I74" s="5">
        <v>500</v>
      </c>
      <c r="J74" s="5">
        <v>500</v>
      </c>
      <c r="K74" s="5">
        <v>500</v>
      </c>
      <c r="L74" s="5">
        <v>500</v>
      </c>
      <c r="M74" s="5">
        <v>500</v>
      </c>
      <c r="N74" s="5">
        <v>500</v>
      </c>
      <c r="O74" s="17">
        <v>6000</v>
      </c>
      <c r="P74" s="5">
        <v>11023.05</v>
      </c>
      <c r="Q74">
        <v>64</v>
      </c>
    </row>
    <row r="75" spans="1:17" ht="15">
      <c r="A75" t="s">
        <v>56</v>
      </c>
      <c r="B75">
        <v>6340</v>
      </c>
      <c r="C75" s="5">
        <v>1727.2727272727273</v>
      </c>
      <c r="D75" s="5">
        <v>1727.2727272727273</v>
      </c>
      <c r="E75" s="5">
        <v>1727.2727272727273</v>
      </c>
      <c r="F75" s="5">
        <v>1727.2727272727273</v>
      </c>
      <c r="G75" s="5">
        <v>1727.2727272727273</v>
      </c>
      <c r="H75" s="5">
        <v>1727.2727272727273</v>
      </c>
      <c r="I75" s="5">
        <v>1727.2727272727273</v>
      </c>
      <c r="J75" s="5">
        <v>1727.2727272727273</v>
      </c>
      <c r="K75" s="5">
        <v>1727.2727272727273</v>
      </c>
      <c r="L75" s="5">
        <v>1727.2727272727273</v>
      </c>
      <c r="M75" s="5">
        <v>1727.2727272727273</v>
      </c>
      <c r="N75" s="5">
        <v>1727.2727272727273</v>
      </c>
      <c r="O75" s="17">
        <v>20727.27272727273</v>
      </c>
      <c r="P75" s="41">
        <v>14806.17</v>
      </c>
      <c r="Q75">
        <v>65</v>
      </c>
    </row>
    <row r="76" spans="1:17" ht="15">
      <c r="A76" t="s">
        <v>57</v>
      </c>
      <c r="B76">
        <v>6400</v>
      </c>
      <c r="C76" s="5">
        <v>10</v>
      </c>
      <c r="D76" s="5">
        <v>10</v>
      </c>
      <c r="E76" s="5">
        <v>10</v>
      </c>
      <c r="F76" s="5">
        <v>10</v>
      </c>
      <c r="G76" s="5">
        <v>10</v>
      </c>
      <c r="H76" s="5">
        <v>10</v>
      </c>
      <c r="I76" s="5">
        <v>10</v>
      </c>
      <c r="J76" s="5">
        <v>10</v>
      </c>
      <c r="K76" s="5">
        <v>10</v>
      </c>
      <c r="L76" s="5">
        <v>10</v>
      </c>
      <c r="M76" s="5">
        <v>10</v>
      </c>
      <c r="N76" s="5">
        <v>10</v>
      </c>
      <c r="O76" s="17">
        <v>120</v>
      </c>
      <c r="P76" s="5">
        <v>91.04</v>
      </c>
      <c r="Q76">
        <v>66</v>
      </c>
    </row>
    <row r="77" spans="1:17" ht="15">
      <c r="A77" t="s">
        <v>58</v>
      </c>
      <c r="B77">
        <v>6401</v>
      </c>
      <c r="O77" s="17">
        <v>0</v>
      </c>
      <c r="P77" s="5"/>
      <c r="Q77">
        <v>67</v>
      </c>
    </row>
    <row r="78" spans="1:17" ht="15">
      <c r="A78" t="s">
        <v>99</v>
      </c>
      <c r="B78">
        <v>6402</v>
      </c>
      <c r="O78" s="17">
        <v>0</v>
      </c>
      <c r="P78" s="5"/>
      <c r="Q78">
        <v>68</v>
      </c>
    </row>
    <row r="79" spans="1:17" ht="15">
      <c r="A79" t="s">
        <v>59</v>
      </c>
      <c r="B79">
        <v>6403</v>
      </c>
      <c r="O79" s="17">
        <v>0</v>
      </c>
      <c r="P79" s="5"/>
      <c r="Q79">
        <v>69</v>
      </c>
    </row>
    <row r="80" spans="1:17" ht="15">
      <c r="A80" t="s">
        <v>60</v>
      </c>
      <c r="B80">
        <v>6404</v>
      </c>
      <c r="O80" s="17">
        <v>0</v>
      </c>
      <c r="P80" s="5"/>
      <c r="Q80">
        <v>70</v>
      </c>
    </row>
    <row r="81" spans="1:17" ht="15">
      <c r="A81" t="s">
        <v>100</v>
      </c>
      <c r="B81">
        <v>6405</v>
      </c>
      <c r="O81" s="17">
        <v>0</v>
      </c>
      <c r="P81" s="5"/>
      <c r="Q81">
        <v>71</v>
      </c>
    </row>
    <row r="82" spans="1:17" ht="15">
      <c r="A82" t="s">
        <v>61</v>
      </c>
      <c r="B82">
        <v>6410</v>
      </c>
      <c r="C82" s="5">
        <v>20</v>
      </c>
      <c r="D82" s="5">
        <v>20</v>
      </c>
      <c r="E82" s="5">
        <v>20</v>
      </c>
      <c r="F82" s="5">
        <v>20</v>
      </c>
      <c r="G82" s="5">
        <v>20</v>
      </c>
      <c r="H82" s="5">
        <v>20</v>
      </c>
      <c r="I82" s="5">
        <v>20</v>
      </c>
      <c r="J82" s="5">
        <v>20</v>
      </c>
      <c r="K82" s="5">
        <v>20</v>
      </c>
      <c r="L82" s="5">
        <v>20</v>
      </c>
      <c r="M82" s="5">
        <v>20</v>
      </c>
      <c r="N82" s="5">
        <v>20</v>
      </c>
      <c r="O82" s="17">
        <v>240</v>
      </c>
      <c r="P82" s="5">
        <v>163.32</v>
      </c>
      <c r="Q82">
        <v>72</v>
      </c>
    </row>
    <row r="83" spans="1:17" ht="15">
      <c r="A83" t="s">
        <v>62</v>
      </c>
      <c r="B83">
        <v>6430</v>
      </c>
      <c r="C83" s="5">
        <v>80</v>
      </c>
      <c r="D83" s="5">
        <v>80</v>
      </c>
      <c r="E83" s="5">
        <v>80</v>
      </c>
      <c r="F83" s="5">
        <v>80</v>
      </c>
      <c r="G83" s="5">
        <v>80</v>
      </c>
      <c r="H83" s="5">
        <v>80</v>
      </c>
      <c r="I83" s="5">
        <v>80</v>
      </c>
      <c r="J83" s="5">
        <v>80</v>
      </c>
      <c r="K83" s="5">
        <v>80</v>
      </c>
      <c r="L83" s="5">
        <v>80</v>
      </c>
      <c r="M83" s="5">
        <v>80</v>
      </c>
      <c r="N83" s="5">
        <v>80</v>
      </c>
      <c r="O83" s="17">
        <v>960</v>
      </c>
      <c r="P83" s="5">
        <v>870.1</v>
      </c>
      <c r="Q83">
        <v>73</v>
      </c>
    </row>
    <row r="84" spans="1:17" ht="15">
      <c r="A84" t="s">
        <v>63</v>
      </c>
      <c r="B84">
        <v>6440</v>
      </c>
      <c r="C84" s="5">
        <v>805</v>
      </c>
      <c r="D84" s="5">
        <v>805</v>
      </c>
      <c r="E84" s="5">
        <v>805</v>
      </c>
      <c r="F84" s="5">
        <v>805</v>
      </c>
      <c r="G84" s="5">
        <v>805</v>
      </c>
      <c r="H84" s="5">
        <v>805</v>
      </c>
      <c r="I84" s="5">
        <v>805</v>
      </c>
      <c r="J84" s="5">
        <v>805</v>
      </c>
      <c r="K84" s="5">
        <v>805</v>
      </c>
      <c r="L84" s="5">
        <v>805</v>
      </c>
      <c r="M84" s="5">
        <v>805</v>
      </c>
      <c r="N84" s="5">
        <v>805</v>
      </c>
      <c r="O84" s="17">
        <v>9660</v>
      </c>
      <c r="P84" s="5">
        <v>9050.94</v>
      </c>
      <c r="Q84">
        <v>74</v>
      </c>
    </row>
    <row r="85" spans="1:17" ht="15">
      <c r="A85" t="s">
        <v>64</v>
      </c>
      <c r="B85">
        <v>6450</v>
      </c>
      <c r="C85" s="5">
        <v>29</v>
      </c>
      <c r="D85" s="5">
        <v>29</v>
      </c>
      <c r="E85" s="5">
        <v>29</v>
      </c>
      <c r="F85" s="5">
        <v>29</v>
      </c>
      <c r="G85" s="5">
        <v>29</v>
      </c>
      <c r="H85" s="5">
        <v>29</v>
      </c>
      <c r="I85" s="5">
        <v>29</v>
      </c>
      <c r="J85" s="5">
        <v>29</v>
      </c>
      <c r="K85" s="5">
        <v>29</v>
      </c>
      <c r="L85" s="5">
        <v>29</v>
      </c>
      <c r="M85" s="5">
        <v>29</v>
      </c>
      <c r="N85" s="5">
        <v>29</v>
      </c>
      <c r="O85" s="17">
        <v>348</v>
      </c>
      <c r="P85" s="5">
        <v>321.03</v>
      </c>
      <c r="Q85">
        <v>75</v>
      </c>
    </row>
    <row r="86" spans="1:17" ht="15">
      <c r="A86" t="s">
        <v>126</v>
      </c>
      <c r="B86">
        <v>6501</v>
      </c>
      <c r="C86" s="5">
        <v>2203.6666666666665</v>
      </c>
      <c r="D86" s="5">
        <v>2203.6666666666665</v>
      </c>
      <c r="E86" s="5">
        <v>2203.6666666666665</v>
      </c>
      <c r="F86" s="5">
        <v>2203.6666666666665</v>
      </c>
      <c r="G86" s="5">
        <v>2203.6666666666665</v>
      </c>
      <c r="H86" s="5">
        <v>2203.6666666666665</v>
      </c>
      <c r="I86" s="5">
        <v>2203.6666666666665</v>
      </c>
      <c r="J86" s="5">
        <v>2203.6666666666665</v>
      </c>
      <c r="K86" s="5">
        <v>2203.6666666666665</v>
      </c>
      <c r="L86" s="5">
        <v>2203.6666666666665</v>
      </c>
      <c r="M86" s="5">
        <v>2203.6666666666665</v>
      </c>
      <c r="N86" s="5">
        <v>2203.6666666666665</v>
      </c>
      <c r="O86" s="17">
        <v>26444.000000000004</v>
      </c>
      <c r="P86" s="5">
        <v>26444.94</v>
      </c>
      <c r="Q86">
        <v>76</v>
      </c>
    </row>
    <row r="87" spans="1:17" ht="15">
      <c r="A87" t="s">
        <v>65</v>
      </c>
      <c r="B87">
        <v>6600</v>
      </c>
      <c r="C87" s="5">
        <v>200</v>
      </c>
      <c r="D87" s="5">
        <v>200</v>
      </c>
      <c r="E87" s="5">
        <v>200</v>
      </c>
      <c r="F87" s="5">
        <v>200</v>
      </c>
      <c r="G87" s="5">
        <v>200</v>
      </c>
      <c r="H87" s="5">
        <v>200</v>
      </c>
      <c r="I87" s="5">
        <v>200</v>
      </c>
      <c r="J87" s="5">
        <v>200</v>
      </c>
      <c r="K87" s="5">
        <v>200</v>
      </c>
      <c r="L87" s="5">
        <v>200</v>
      </c>
      <c r="M87" s="5">
        <v>200</v>
      </c>
      <c r="N87" s="5">
        <v>200</v>
      </c>
      <c r="O87" s="17">
        <v>2400</v>
      </c>
      <c r="P87" s="5">
        <v>0</v>
      </c>
      <c r="Q87">
        <v>77</v>
      </c>
    </row>
    <row r="88" spans="1:17" ht="15">
      <c r="A88" t="s">
        <v>66</v>
      </c>
      <c r="B88">
        <v>6610</v>
      </c>
      <c r="C88" s="5">
        <v>140</v>
      </c>
      <c r="D88" s="5">
        <v>140</v>
      </c>
      <c r="E88" s="5">
        <v>140</v>
      </c>
      <c r="F88" s="5">
        <v>140</v>
      </c>
      <c r="G88" s="5">
        <v>140</v>
      </c>
      <c r="H88" s="5">
        <v>140</v>
      </c>
      <c r="I88" s="5">
        <v>140</v>
      </c>
      <c r="J88" s="5">
        <v>140</v>
      </c>
      <c r="K88" s="5">
        <v>140</v>
      </c>
      <c r="L88" s="5">
        <v>140</v>
      </c>
      <c r="M88" s="5">
        <v>140</v>
      </c>
      <c r="N88" s="5">
        <v>140</v>
      </c>
      <c r="O88" s="17">
        <v>1680</v>
      </c>
      <c r="P88" s="5">
        <v>1655.4</v>
      </c>
      <c r="Q88">
        <v>78</v>
      </c>
    </row>
    <row r="89" spans="1:17" ht="15">
      <c r="A89" t="s">
        <v>67</v>
      </c>
      <c r="B89">
        <v>6700</v>
      </c>
      <c r="O89" s="17">
        <v>0</v>
      </c>
      <c r="P89" s="5"/>
      <c r="Q89">
        <v>79</v>
      </c>
    </row>
    <row r="90" spans="1:17" ht="15">
      <c r="A90" t="s">
        <v>68</v>
      </c>
      <c r="B90">
        <v>6710</v>
      </c>
      <c r="O90" s="17">
        <v>0</v>
      </c>
      <c r="P90" s="5"/>
      <c r="Q90">
        <v>80</v>
      </c>
    </row>
    <row r="91" spans="1:17" ht="15">
      <c r="A91" t="s">
        <v>124</v>
      </c>
      <c r="B91">
        <v>6720</v>
      </c>
      <c r="O91" s="17"/>
      <c r="P91" s="5"/>
      <c r="Q91">
        <v>81</v>
      </c>
    </row>
    <row r="92" spans="1:17" ht="15">
      <c r="A92" t="s">
        <v>69</v>
      </c>
      <c r="B92">
        <v>6730</v>
      </c>
      <c r="O92" s="17">
        <v>0</v>
      </c>
      <c r="P92" s="5"/>
      <c r="Q92">
        <v>82</v>
      </c>
    </row>
    <row r="93" spans="1:17" ht="15">
      <c r="A93" t="s">
        <v>70</v>
      </c>
      <c r="B93">
        <v>6740</v>
      </c>
      <c r="O93" s="17">
        <v>0</v>
      </c>
      <c r="P93" s="5"/>
      <c r="Q93">
        <v>83</v>
      </c>
    </row>
    <row r="94" spans="1:17" ht="15">
      <c r="A94" t="s">
        <v>71</v>
      </c>
      <c r="B94">
        <v>6800</v>
      </c>
      <c r="C94" s="5">
        <v>300</v>
      </c>
      <c r="D94" s="5">
        <v>300</v>
      </c>
      <c r="E94" s="5">
        <v>300</v>
      </c>
      <c r="F94" s="5">
        <v>300</v>
      </c>
      <c r="G94" s="5">
        <v>300</v>
      </c>
      <c r="H94" s="5">
        <v>300</v>
      </c>
      <c r="I94" s="5">
        <v>300</v>
      </c>
      <c r="J94" s="5">
        <v>300</v>
      </c>
      <c r="K94" s="5">
        <v>300</v>
      </c>
      <c r="L94" s="5">
        <v>300</v>
      </c>
      <c r="M94" s="5">
        <v>300</v>
      </c>
      <c r="N94" s="5">
        <v>300</v>
      </c>
      <c r="O94" s="17">
        <v>3600</v>
      </c>
      <c r="P94" s="5">
        <v>2145.14</v>
      </c>
      <c r="Q94">
        <v>84</v>
      </c>
    </row>
    <row r="95" spans="1:17" ht="15">
      <c r="A95" t="s">
        <v>72</v>
      </c>
      <c r="B95">
        <v>6810</v>
      </c>
      <c r="C95" s="5">
        <v>90.25</v>
      </c>
      <c r="D95" s="5">
        <v>90.25</v>
      </c>
      <c r="E95" s="5">
        <v>90.25</v>
      </c>
      <c r="F95" s="5">
        <v>90.25</v>
      </c>
      <c r="G95" s="5">
        <v>90.25</v>
      </c>
      <c r="H95" s="5">
        <v>90.25</v>
      </c>
      <c r="I95" s="5">
        <v>90.25</v>
      </c>
      <c r="J95" s="5">
        <v>90.25</v>
      </c>
      <c r="K95" s="5">
        <v>90.25</v>
      </c>
      <c r="L95" s="5">
        <v>90.25</v>
      </c>
      <c r="M95" s="5">
        <v>90.25</v>
      </c>
      <c r="N95" s="5">
        <v>90.25</v>
      </c>
      <c r="O95" s="17">
        <v>1083</v>
      </c>
      <c r="P95" s="5">
        <v>880.7600000000001</v>
      </c>
      <c r="Q95">
        <v>85</v>
      </c>
    </row>
    <row r="96" spans="1:17" ht="15">
      <c r="A96" t="s">
        <v>73</v>
      </c>
      <c r="B96">
        <v>6820</v>
      </c>
      <c r="O96" s="17">
        <v>0</v>
      </c>
      <c r="P96" s="5"/>
      <c r="Q96">
        <v>86</v>
      </c>
    </row>
    <row r="97" spans="1:17" ht="15">
      <c r="A97" t="s">
        <v>74</v>
      </c>
      <c r="B97">
        <v>6840</v>
      </c>
      <c r="O97" s="17">
        <v>0</v>
      </c>
      <c r="P97" s="5"/>
      <c r="Q97">
        <v>87</v>
      </c>
    </row>
    <row r="98" spans="1:17" ht="15">
      <c r="A98" t="s">
        <v>75</v>
      </c>
      <c r="B98">
        <v>6850</v>
      </c>
      <c r="C98" s="5">
        <v>35</v>
      </c>
      <c r="D98" s="5">
        <v>35</v>
      </c>
      <c r="E98" s="5">
        <v>35</v>
      </c>
      <c r="F98" s="5">
        <v>35</v>
      </c>
      <c r="G98" s="5">
        <v>35</v>
      </c>
      <c r="H98" s="5">
        <v>35</v>
      </c>
      <c r="I98" s="5">
        <v>35</v>
      </c>
      <c r="J98" s="5">
        <v>35</v>
      </c>
      <c r="K98" s="5">
        <v>35</v>
      </c>
      <c r="L98" s="5">
        <v>35</v>
      </c>
      <c r="M98" s="5">
        <v>35</v>
      </c>
      <c r="N98" s="5">
        <v>35</v>
      </c>
      <c r="O98" s="17">
        <v>420</v>
      </c>
      <c r="P98" s="5">
        <v>408.71</v>
      </c>
      <c r="Q98">
        <v>88</v>
      </c>
    </row>
    <row r="99" spans="1:17" ht="15">
      <c r="A99" t="s">
        <v>76</v>
      </c>
      <c r="B99">
        <v>6860</v>
      </c>
      <c r="O99" s="17">
        <v>0</v>
      </c>
      <c r="P99" s="5"/>
      <c r="Q99">
        <v>89</v>
      </c>
    </row>
    <row r="100" spans="1:17" ht="15">
      <c r="A100" t="s">
        <v>77</v>
      </c>
      <c r="B100">
        <v>6900</v>
      </c>
      <c r="C100" s="5">
        <v>1600</v>
      </c>
      <c r="D100" s="5">
        <v>1600</v>
      </c>
      <c r="E100" s="5">
        <v>1600</v>
      </c>
      <c r="F100" s="5">
        <v>1600</v>
      </c>
      <c r="G100" s="5">
        <v>1600</v>
      </c>
      <c r="H100" s="5">
        <v>1600</v>
      </c>
      <c r="I100" s="5">
        <v>1600</v>
      </c>
      <c r="J100" s="5">
        <v>1600</v>
      </c>
      <c r="K100" s="5">
        <v>1600</v>
      </c>
      <c r="L100" s="5">
        <v>1600</v>
      </c>
      <c r="M100" s="5">
        <v>1600</v>
      </c>
      <c r="N100" s="5">
        <v>1600</v>
      </c>
      <c r="O100" s="17">
        <v>19200</v>
      </c>
      <c r="P100" s="5">
        <v>14911</v>
      </c>
      <c r="Q100">
        <v>90</v>
      </c>
    </row>
    <row r="101" spans="1:17" ht="15">
      <c r="A101" t="s">
        <v>78</v>
      </c>
      <c r="B101">
        <v>6910</v>
      </c>
      <c r="C101" s="5">
        <v>1910</v>
      </c>
      <c r="D101" s="5">
        <v>1910</v>
      </c>
      <c r="E101" s="5">
        <v>1910</v>
      </c>
      <c r="F101" s="5">
        <v>1910</v>
      </c>
      <c r="G101" s="5">
        <v>1910</v>
      </c>
      <c r="H101" s="5">
        <v>1910</v>
      </c>
      <c r="I101" s="5">
        <v>1910</v>
      </c>
      <c r="J101" s="5">
        <v>1910</v>
      </c>
      <c r="K101" s="5">
        <v>1910</v>
      </c>
      <c r="L101" s="5">
        <v>1910</v>
      </c>
      <c r="M101" s="5">
        <v>1910</v>
      </c>
      <c r="N101" s="5">
        <v>1910</v>
      </c>
      <c r="O101" s="17">
        <v>22920</v>
      </c>
      <c r="P101" s="5">
        <v>22098</v>
      </c>
      <c r="Q101">
        <v>91</v>
      </c>
    </row>
    <row r="102" spans="1:17" ht="15">
      <c r="A102" t="s">
        <v>79</v>
      </c>
      <c r="B102">
        <v>6920</v>
      </c>
      <c r="C102" s="5">
        <v>225</v>
      </c>
      <c r="D102" s="5">
        <v>225</v>
      </c>
      <c r="E102" s="5">
        <v>225</v>
      </c>
      <c r="F102" s="5">
        <v>225</v>
      </c>
      <c r="G102" s="5">
        <v>225</v>
      </c>
      <c r="H102" s="5">
        <v>225</v>
      </c>
      <c r="I102" s="5">
        <v>225</v>
      </c>
      <c r="J102" s="5">
        <v>225</v>
      </c>
      <c r="K102" s="5">
        <v>225</v>
      </c>
      <c r="L102" s="5">
        <v>225</v>
      </c>
      <c r="M102" s="5">
        <v>225</v>
      </c>
      <c r="N102" s="5">
        <v>225</v>
      </c>
      <c r="O102" s="17">
        <v>2700</v>
      </c>
      <c r="P102" s="5">
        <v>2650</v>
      </c>
      <c r="Q102">
        <v>92</v>
      </c>
    </row>
    <row r="103" spans="1:17" ht="15">
      <c r="A103" t="s">
        <v>101</v>
      </c>
      <c r="B103">
        <v>6921</v>
      </c>
      <c r="O103" s="17">
        <v>0</v>
      </c>
      <c r="P103" s="5"/>
      <c r="Q103">
        <v>93</v>
      </c>
    </row>
    <row r="104" spans="1:17" ht="15">
      <c r="A104" t="s">
        <v>80</v>
      </c>
      <c r="B104">
        <v>6930</v>
      </c>
      <c r="O104" s="17">
        <v>0</v>
      </c>
      <c r="P104" s="5">
        <v>223.69</v>
      </c>
      <c r="Q104">
        <v>94</v>
      </c>
    </row>
    <row r="105" spans="1:17" ht="15">
      <c r="A105" t="s">
        <v>110</v>
      </c>
      <c r="B105">
        <v>6940</v>
      </c>
      <c r="O105" s="17">
        <v>0</v>
      </c>
      <c r="P105" s="5"/>
      <c r="Q105">
        <v>95</v>
      </c>
    </row>
    <row r="106" spans="1:17" ht="15">
      <c r="A106" t="s">
        <v>81</v>
      </c>
      <c r="B106">
        <v>6950</v>
      </c>
      <c r="C106" s="5">
        <v>5752</v>
      </c>
      <c r="D106" s="5">
        <v>5752</v>
      </c>
      <c r="E106" s="5">
        <v>5752</v>
      </c>
      <c r="F106" s="5">
        <v>5752</v>
      </c>
      <c r="G106" s="5">
        <v>5752</v>
      </c>
      <c r="H106" s="5">
        <v>5752</v>
      </c>
      <c r="I106" s="5">
        <v>5752</v>
      </c>
      <c r="J106" s="5">
        <v>5752</v>
      </c>
      <c r="K106" s="5">
        <v>5752</v>
      </c>
      <c r="L106" s="5">
        <v>5752</v>
      </c>
      <c r="M106" s="5">
        <v>5752</v>
      </c>
      <c r="N106" s="5">
        <v>5752</v>
      </c>
      <c r="O106" s="17">
        <v>69024</v>
      </c>
      <c r="P106" s="5">
        <v>58631.11</v>
      </c>
      <c r="Q106">
        <v>96</v>
      </c>
    </row>
    <row r="107" spans="1:17" ht="15">
      <c r="A107" t="s">
        <v>82</v>
      </c>
      <c r="B107">
        <v>6960</v>
      </c>
      <c r="O107" s="17">
        <v>0</v>
      </c>
      <c r="P107" s="5"/>
      <c r="Q107">
        <v>97</v>
      </c>
    </row>
    <row r="108" spans="1:17" ht="15">
      <c r="A108" t="s">
        <v>83</v>
      </c>
      <c r="B108">
        <v>7000</v>
      </c>
      <c r="C108" s="5">
        <v>50</v>
      </c>
      <c r="D108" s="5">
        <v>50</v>
      </c>
      <c r="E108" s="5">
        <v>50</v>
      </c>
      <c r="F108" s="5">
        <v>50</v>
      </c>
      <c r="G108" s="5">
        <v>50</v>
      </c>
      <c r="H108" s="5">
        <v>50</v>
      </c>
      <c r="I108" s="5">
        <v>50</v>
      </c>
      <c r="J108" s="5">
        <v>50</v>
      </c>
      <c r="K108" s="5">
        <v>50</v>
      </c>
      <c r="L108" s="5">
        <v>50</v>
      </c>
      <c r="M108" s="5">
        <v>50</v>
      </c>
      <c r="N108" s="5">
        <v>50</v>
      </c>
      <c r="O108" s="17">
        <v>600</v>
      </c>
      <c r="P108" s="5">
        <v>500</v>
      </c>
      <c r="Q108">
        <v>98</v>
      </c>
    </row>
    <row r="109" spans="1:17" ht="15">
      <c r="A109" t="s">
        <v>155</v>
      </c>
      <c r="B109">
        <v>7500</v>
      </c>
      <c r="C109" s="5">
        <v>1170</v>
      </c>
      <c r="D109" s="5">
        <v>1160</v>
      </c>
      <c r="E109" s="5">
        <v>1150</v>
      </c>
      <c r="F109" s="5">
        <v>1140</v>
      </c>
      <c r="G109" s="5">
        <v>1130</v>
      </c>
      <c r="H109" s="5">
        <v>1120</v>
      </c>
      <c r="I109" s="5">
        <v>1110</v>
      </c>
      <c r="J109" s="5">
        <v>1100</v>
      </c>
      <c r="K109" s="5">
        <v>1090</v>
      </c>
      <c r="L109" s="5">
        <v>1080</v>
      </c>
      <c r="M109" s="5">
        <v>1070</v>
      </c>
      <c r="N109" s="5">
        <v>1060</v>
      </c>
      <c r="O109" s="17">
        <v>13380</v>
      </c>
      <c r="P109" s="5">
        <v>15000</v>
      </c>
      <c r="Q109">
        <v>99</v>
      </c>
    </row>
    <row r="110" spans="1:17" ht="15">
      <c r="A110" t="s">
        <v>102</v>
      </c>
      <c r="B110">
        <v>7510</v>
      </c>
      <c r="O110" s="17">
        <v>0</v>
      </c>
      <c r="P110" s="5"/>
      <c r="Q110">
        <v>100</v>
      </c>
    </row>
    <row r="111" spans="1:17" ht="15">
      <c r="A111" t="s">
        <v>244</v>
      </c>
      <c r="B111">
        <v>7800</v>
      </c>
      <c r="N111" s="59">
        <v>49000</v>
      </c>
      <c r="O111" s="17">
        <v>49000</v>
      </c>
      <c r="P111" s="5"/>
      <c r="Q111">
        <v>101</v>
      </c>
    </row>
    <row r="112" spans="1:17" ht="15">
      <c r="A112" t="s">
        <v>104</v>
      </c>
      <c r="B112">
        <v>7810</v>
      </c>
      <c r="O112" s="17">
        <v>0</v>
      </c>
      <c r="P112" s="5"/>
      <c r="Q112">
        <v>102</v>
      </c>
    </row>
    <row r="113" spans="1:17" ht="15">
      <c r="A113" t="s">
        <v>105</v>
      </c>
      <c r="B113">
        <v>7820</v>
      </c>
      <c r="O113" s="17">
        <v>0</v>
      </c>
      <c r="P113" s="5"/>
      <c r="Q113">
        <v>103</v>
      </c>
    </row>
    <row r="114" spans="1:17" ht="15">
      <c r="A114" t="s">
        <v>85</v>
      </c>
      <c r="B114">
        <v>7830</v>
      </c>
      <c r="O114" s="17">
        <v>0</v>
      </c>
      <c r="P114" s="5"/>
      <c r="Q114">
        <v>104</v>
      </c>
    </row>
    <row r="115" spans="1:17" ht="15">
      <c r="A115" t="s">
        <v>86</v>
      </c>
      <c r="B115">
        <v>7840</v>
      </c>
      <c r="C115" s="5">
        <v>64.95</v>
      </c>
      <c r="D115" s="5">
        <v>64.95</v>
      </c>
      <c r="E115" s="5">
        <v>64.95</v>
      </c>
      <c r="F115" s="5">
        <v>64.95</v>
      </c>
      <c r="G115" s="5">
        <v>64.95</v>
      </c>
      <c r="H115" s="5">
        <v>64.95</v>
      </c>
      <c r="I115" s="5">
        <v>64.95</v>
      </c>
      <c r="J115" s="5">
        <v>64.95</v>
      </c>
      <c r="K115" s="5">
        <v>64.95</v>
      </c>
      <c r="L115" s="5">
        <v>64.95</v>
      </c>
      <c r="M115" s="5">
        <v>64.95</v>
      </c>
      <c r="N115" s="5">
        <v>64.95</v>
      </c>
      <c r="O115" s="17">
        <v>779.4000000000002</v>
      </c>
      <c r="P115" s="5">
        <v>125.94</v>
      </c>
      <c r="Q115">
        <v>105</v>
      </c>
    </row>
    <row r="116" spans="1:17" ht="15">
      <c r="A116" t="s">
        <v>106</v>
      </c>
      <c r="B116">
        <v>7850</v>
      </c>
      <c r="O116" s="17">
        <v>0</v>
      </c>
      <c r="P116" s="5"/>
      <c r="Q116">
        <v>106</v>
      </c>
    </row>
    <row r="117" spans="1:17" ht="15">
      <c r="A117" t="s">
        <v>107</v>
      </c>
      <c r="B117">
        <v>7910</v>
      </c>
      <c r="O117" s="17">
        <v>0</v>
      </c>
      <c r="P117" s="5"/>
      <c r="Q117">
        <v>107</v>
      </c>
    </row>
    <row r="118" spans="1:17" ht="15">
      <c r="A118" t="s">
        <v>87</v>
      </c>
      <c r="B118">
        <v>7920</v>
      </c>
      <c r="O118" s="17">
        <v>0</v>
      </c>
      <c r="P118" s="5"/>
      <c r="Q118">
        <v>108</v>
      </c>
    </row>
    <row r="119" spans="1:17" ht="15">
      <c r="A119" t="s">
        <v>108</v>
      </c>
      <c r="B119">
        <v>7930</v>
      </c>
      <c r="C119" s="5">
        <v>-3528.75</v>
      </c>
      <c r="D119" s="5">
        <v>-3528.75</v>
      </c>
      <c r="E119" s="5">
        <v>-3528.75</v>
      </c>
      <c r="F119" s="5">
        <v>-3528.75</v>
      </c>
      <c r="G119" s="5">
        <v>-3528.75</v>
      </c>
      <c r="H119" s="5">
        <v>-3528.75</v>
      </c>
      <c r="I119" s="5">
        <v>-3503.17</v>
      </c>
      <c r="J119" s="5">
        <v>-3503.17</v>
      </c>
      <c r="K119" s="5">
        <v>-3503.17</v>
      </c>
      <c r="L119" s="5">
        <v>-3503.17</v>
      </c>
      <c r="M119" s="5">
        <v>-3503.17</v>
      </c>
      <c r="N119" s="5">
        <v>-3503.17</v>
      </c>
      <c r="O119" s="17">
        <v>-42191.51999999999</v>
      </c>
      <c r="P119" s="5">
        <v>-20158</v>
      </c>
      <c r="Q119">
        <v>109</v>
      </c>
    </row>
    <row r="120" spans="1:17" ht="15">
      <c r="A120" t="s">
        <v>109</v>
      </c>
      <c r="B120">
        <v>7931</v>
      </c>
      <c r="O120" s="17">
        <v>0</v>
      </c>
      <c r="P120" s="5"/>
      <c r="Q120">
        <v>110</v>
      </c>
    </row>
    <row r="121" spans="1:17" ht="15.75" thickBot="1">
      <c r="A121" s="116" t="s">
        <v>88</v>
      </c>
      <c r="B121" s="116"/>
      <c r="C121" s="118">
        <v>73110.97027528788</v>
      </c>
      <c r="D121" s="118">
        <v>73100.97027528788</v>
      </c>
      <c r="E121" s="118">
        <v>74200.87027528787</v>
      </c>
      <c r="F121" s="118">
        <v>74190.87027528787</v>
      </c>
      <c r="G121" s="118">
        <v>74180.87027528787</v>
      </c>
      <c r="H121" s="118">
        <v>74170.87027528787</v>
      </c>
      <c r="I121" s="118">
        <v>74186.45027528788</v>
      </c>
      <c r="J121" s="118">
        <v>74176.45027528788</v>
      </c>
      <c r="K121" s="118">
        <v>74166.45027528788</v>
      </c>
      <c r="L121" s="118">
        <v>74156.45027528788</v>
      </c>
      <c r="M121" s="118">
        <v>74146.45027528788</v>
      </c>
      <c r="N121" s="118">
        <v>150864.45027528785</v>
      </c>
      <c r="O121" s="118">
        <v>964652.1233034546</v>
      </c>
      <c r="P121" s="118">
        <v>946281.94</v>
      </c>
      <c r="Q121" s="121">
        <v>111</v>
      </c>
    </row>
    <row r="122" spans="1:16" ht="15">
      <c r="A122" s="1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55"/>
      <c r="P122" s="5"/>
    </row>
    <row r="123" spans="1:17" ht="15.75" thickBot="1">
      <c r="A123" s="46" t="s">
        <v>89</v>
      </c>
      <c r="B123" s="46"/>
      <c r="C123" s="45">
        <v>-73110.97027528788</v>
      </c>
      <c r="D123" s="45">
        <v>-73100.97027528788</v>
      </c>
      <c r="E123" s="45">
        <v>-25200.870275287874</v>
      </c>
      <c r="F123" s="45">
        <v>-74190.87027528787</v>
      </c>
      <c r="G123" s="45">
        <v>-74180.87027528787</v>
      </c>
      <c r="H123" s="45">
        <v>-74170.87027528787</v>
      </c>
      <c r="I123" s="45">
        <v>-74186.45027528788</v>
      </c>
      <c r="J123" s="45">
        <v>-74176.45027528788</v>
      </c>
      <c r="K123" s="45">
        <v>-74166.45027528788</v>
      </c>
      <c r="L123" s="45">
        <v>-74156.45027528788</v>
      </c>
      <c r="M123" s="45">
        <v>-74146.45027528788</v>
      </c>
      <c r="N123" s="45">
        <v>-144684.45027528785</v>
      </c>
      <c r="O123" s="56">
        <v>-909472.1233034546</v>
      </c>
      <c r="P123" s="56">
        <v>-928655.94</v>
      </c>
      <c r="Q123" s="10">
        <v>112</v>
      </c>
    </row>
    <row r="124" spans="1:16" ht="15.75" thickTop="1">
      <c r="A124" s="4"/>
      <c r="B124" s="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32" spans="16:24" ht="15"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">
      <c r="A133" s="3" t="s">
        <v>0</v>
      </c>
      <c r="B133" s="1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">
      <c r="A134" t="s">
        <v>1</v>
      </c>
      <c r="B134">
        <v>4011</v>
      </c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">
      <c r="A135" t="s">
        <v>2</v>
      </c>
      <c r="B135">
        <v>4012</v>
      </c>
      <c r="P135" s="4"/>
      <c r="Q135" s="25"/>
      <c r="R135" s="25"/>
      <c r="S135" s="25"/>
      <c r="T135" s="24"/>
      <c r="U135" s="25"/>
      <c r="V135" s="30"/>
      <c r="W135" s="30"/>
      <c r="X135" s="31"/>
    </row>
    <row r="136" spans="1:24" ht="18">
      <c r="A136" t="s">
        <v>91</v>
      </c>
      <c r="B136">
        <v>4013</v>
      </c>
      <c r="P136" s="4"/>
      <c r="Q136" s="217"/>
      <c r="R136" s="217"/>
      <c r="S136" s="217"/>
      <c r="T136" s="217"/>
      <c r="U136" s="217"/>
      <c r="V136" s="217"/>
      <c r="W136" s="217"/>
      <c r="X136" s="152"/>
    </row>
    <row r="137" spans="1:24" ht="15">
      <c r="A137" t="s">
        <v>3</v>
      </c>
      <c r="B137">
        <v>4014</v>
      </c>
      <c r="P137" s="4"/>
      <c r="Q137" s="22"/>
      <c r="R137" s="23"/>
      <c r="S137" s="24"/>
      <c r="T137" s="24"/>
      <c r="U137" s="24"/>
      <c r="V137" s="24"/>
      <c r="W137" s="24"/>
      <c r="X137" s="153"/>
    </row>
    <row r="138" spans="1:24" ht="15">
      <c r="A138" t="s">
        <v>92</v>
      </c>
      <c r="B138">
        <v>4016</v>
      </c>
      <c r="P138" s="4"/>
      <c r="Q138" s="23"/>
      <c r="R138" s="23"/>
      <c r="S138" s="154"/>
      <c r="T138" s="24"/>
      <c r="U138" s="24"/>
      <c r="V138" s="24"/>
      <c r="W138" s="24"/>
      <c r="X138" s="153"/>
    </row>
    <row r="139" spans="1:24" ht="15">
      <c r="A139" t="s">
        <v>4</v>
      </c>
      <c r="B139">
        <v>4017</v>
      </c>
      <c r="P139" s="4"/>
      <c r="Q139" s="25"/>
      <c r="R139" s="25"/>
      <c r="S139" s="26"/>
      <c r="T139" s="26"/>
      <c r="U139" s="26"/>
      <c r="V139" s="26"/>
      <c r="W139" s="26"/>
      <c r="X139" s="27"/>
    </row>
    <row r="140" spans="1:24" ht="15">
      <c r="A140" t="s">
        <v>93</v>
      </c>
      <c r="B140">
        <v>4018</v>
      </c>
      <c r="P140" s="4"/>
      <c r="Q140" s="25"/>
      <c r="R140" s="25"/>
      <c r="S140" s="27"/>
      <c r="T140" s="27"/>
      <c r="U140" s="27"/>
      <c r="V140" s="27"/>
      <c r="W140" s="27"/>
      <c r="X140" s="27"/>
    </row>
    <row r="141" spans="1:24" ht="15">
      <c r="A141" t="s">
        <v>5</v>
      </c>
      <c r="B141">
        <v>4020</v>
      </c>
      <c r="P141" s="4"/>
      <c r="Q141" s="25"/>
      <c r="R141" s="25"/>
      <c r="S141" s="27"/>
      <c r="T141" s="27"/>
      <c r="U141" s="27"/>
      <c r="V141" s="27"/>
      <c r="W141" s="27"/>
      <c r="X141" s="27"/>
    </row>
    <row r="142" spans="1:24" ht="15">
      <c r="A142" t="s">
        <v>6</v>
      </c>
      <c r="B142">
        <v>4021</v>
      </c>
      <c r="P142" s="4"/>
      <c r="Q142" s="25"/>
      <c r="R142" s="25"/>
      <c r="S142" s="27"/>
      <c r="T142" s="27"/>
      <c r="U142" s="27"/>
      <c r="V142" s="27"/>
      <c r="W142" s="27"/>
      <c r="X142" s="27"/>
    </row>
    <row r="143" spans="1:24" ht="15">
      <c r="A143" t="s">
        <v>7</v>
      </c>
      <c r="B143">
        <v>4022</v>
      </c>
      <c r="P143" s="4"/>
      <c r="Q143" s="25"/>
      <c r="R143" s="25"/>
      <c r="S143" s="27"/>
      <c r="T143" s="27"/>
      <c r="U143" s="27"/>
      <c r="V143" s="27"/>
      <c r="W143" s="27"/>
      <c r="X143" s="27"/>
    </row>
    <row r="144" spans="1:24" ht="15">
      <c r="A144" t="s">
        <v>8</v>
      </c>
      <c r="B144">
        <v>4024</v>
      </c>
      <c r="P144" s="4"/>
      <c r="Q144" s="25"/>
      <c r="R144" s="25"/>
      <c r="S144" s="27"/>
      <c r="T144" s="27"/>
      <c r="U144" s="27"/>
      <c r="V144" s="27"/>
      <c r="W144" s="27"/>
      <c r="X144" s="27"/>
    </row>
    <row r="145" spans="1:24" ht="15">
      <c r="A145" t="s">
        <v>9</v>
      </c>
      <c r="B145">
        <v>4030</v>
      </c>
      <c r="P145" s="4"/>
      <c r="Q145" s="25"/>
      <c r="R145" s="25"/>
      <c r="S145" s="27"/>
      <c r="T145" s="27"/>
      <c r="U145" s="27"/>
      <c r="V145" s="27"/>
      <c r="W145" s="27"/>
      <c r="X145" s="27"/>
    </row>
    <row r="146" spans="1:24" ht="15">
      <c r="A146" t="s">
        <v>10</v>
      </c>
      <c r="B146">
        <v>4031</v>
      </c>
      <c r="P146" s="4"/>
      <c r="Q146" s="25"/>
      <c r="R146" s="25"/>
      <c r="S146" s="27"/>
      <c r="T146" s="27"/>
      <c r="U146" s="27"/>
      <c r="V146" s="27"/>
      <c r="W146" s="27"/>
      <c r="X146" s="27"/>
    </row>
    <row r="147" spans="1:24" ht="15">
      <c r="A147" t="s">
        <v>11</v>
      </c>
      <c r="B147">
        <v>4040</v>
      </c>
      <c r="P147" s="4"/>
      <c r="Q147" s="25"/>
      <c r="R147" s="25"/>
      <c r="S147" s="27"/>
      <c r="T147" s="27"/>
      <c r="U147" s="27"/>
      <c r="V147" s="27"/>
      <c r="W147" s="27"/>
      <c r="X147" s="27"/>
    </row>
    <row r="148" spans="1:24" ht="15">
      <c r="A148" t="s">
        <v>12</v>
      </c>
      <c r="B148">
        <v>4041</v>
      </c>
      <c r="P148" s="4"/>
      <c r="Q148" s="25"/>
      <c r="R148" s="25"/>
      <c r="S148" s="27"/>
      <c r="T148" s="27"/>
      <c r="U148" s="27"/>
      <c r="V148" s="27"/>
      <c r="W148" s="27"/>
      <c r="X148" s="27"/>
    </row>
    <row r="149" spans="1:24" ht="15">
      <c r="A149" t="s">
        <v>13</v>
      </c>
      <c r="B149">
        <v>4042</v>
      </c>
      <c r="P149" s="4"/>
      <c r="Q149" s="25"/>
      <c r="R149" s="25"/>
      <c r="S149" s="27"/>
      <c r="T149" s="27"/>
      <c r="U149" s="27"/>
      <c r="V149" s="27"/>
      <c r="W149" s="27"/>
      <c r="X149" s="27"/>
    </row>
    <row r="150" spans="1:24" ht="15">
      <c r="A150" t="s">
        <v>14</v>
      </c>
      <c r="B150">
        <v>4044</v>
      </c>
      <c r="P150" s="4"/>
      <c r="Q150" s="24"/>
      <c r="R150" s="25"/>
      <c r="S150" s="27"/>
      <c r="T150" s="27"/>
      <c r="U150" s="27"/>
      <c r="V150" s="27"/>
      <c r="W150" s="27"/>
      <c r="X150" s="27"/>
    </row>
    <row r="151" spans="1:24" ht="15">
      <c r="A151" t="s">
        <v>15</v>
      </c>
      <c r="B151">
        <v>4047</v>
      </c>
      <c r="P151" s="4"/>
      <c r="Q151" s="25"/>
      <c r="R151" s="25"/>
      <c r="S151" s="27"/>
      <c r="T151" s="27"/>
      <c r="U151" s="27"/>
      <c r="V151" s="27"/>
      <c r="W151" s="27"/>
      <c r="X151" s="27"/>
    </row>
    <row r="152" spans="1:24" ht="15">
      <c r="A152" t="s">
        <v>16</v>
      </c>
      <c r="B152">
        <v>4880</v>
      </c>
      <c r="P152" s="4"/>
      <c r="Q152" s="25"/>
      <c r="R152" s="25"/>
      <c r="S152" s="27"/>
      <c r="T152" s="27"/>
      <c r="U152" s="27"/>
      <c r="V152" s="27"/>
      <c r="W152" s="27"/>
      <c r="X152" s="27"/>
    </row>
    <row r="153" spans="1:24" ht="15">
      <c r="A153" t="s">
        <v>123</v>
      </c>
      <c r="B153">
        <v>4901</v>
      </c>
      <c r="D153" s="5" t="s">
        <v>196</v>
      </c>
      <c r="P153" s="4"/>
      <c r="Q153" s="25"/>
      <c r="R153" s="25"/>
      <c r="S153" s="27"/>
      <c r="T153" s="27"/>
      <c r="U153" s="27"/>
      <c r="V153" s="27"/>
      <c r="W153" s="27"/>
      <c r="X153" s="27"/>
    </row>
    <row r="154" spans="1:24" ht="15">
      <c r="A154" t="s">
        <v>125</v>
      </c>
      <c r="B154">
        <v>4910</v>
      </c>
      <c r="P154" s="4"/>
      <c r="Q154" s="25"/>
      <c r="R154" s="25"/>
      <c r="S154" s="27"/>
      <c r="T154" s="27"/>
      <c r="U154" s="27"/>
      <c r="V154" s="27"/>
      <c r="W154" s="27"/>
      <c r="X154" s="27"/>
    </row>
    <row r="155" spans="1:24" ht="15">
      <c r="A155" t="s">
        <v>17</v>
      </c>
      <c r="B155">
        <v>4920</v>
      </c>
      <c r="P155" s="4"/>
      <c r="Q155" s="25"/>
      <c r="R155" s="25"/>
      <c r="S155" s="27"/>
      <c r="T155" s="27"/>
      <c r="U155" s="27"/>
      <c r="V155" s="27"/>
      <c r="W155" s="27"/>
      <c r="X155" s="27"/>
    </row>
    <row r="156" spans="1:24" ht="15">
      <c r="A156" t="s">
        <v>18</v>
      </c>
      <c r="B156">
        <v>4921</v>
      </c>
      <c r="P156" s="4"/>
      <c r="Q156" s="25"/>
      <c r="R156" s="25"/>
      <c r="S156" s="27"/>
      <c r="T156" s="27"/>
      <c r="U156" s="27"/>
      <c r="V156" s="27"/>
      <c r="W156" s="27"/>
      <c r="X156" s="27"/>
    </row>
    <row r="157" spans="16:24" ht="15">
      <c r="P157" s="4"/>
      <c r="Q157" s="25"/>
      <c r="R157" s="25"/>
      <c r="S157" s="27"/>
      <c r="T157" s="27"/>
      <c r="U157" s="27"/>
      <c r="V157" s="27"/>
      <c r="W157" s="27"/>
      <c r="X157" s="27"/>
    </row>
    <row r="158" spans="1:24" ht="15">
      <c r="A158" t="s">
        <v>19</v>
      </c>
      <c r="B158">
        <v>4930</v>
      </c>
      <c r="P158" s="4"/>
      <c r="Q158" s="25"/>
      <c r="R158" s="25"/>
      <c r="S158" s="27"/>
      <c r="T158" s="27"/>
      <c r="U158" s="27"/>
      <c r="V158" s="27"/>
      <c r="W158" s="27"/>
      <c r="X158" s="27"/>
    </row>
    <row r="159" spans="1:24" ht="15">
      <c r="A159" t="s">
        <v>20</v>
      </c>
      <c r="B159">
        <v>4990</v>
      </c>
      <c r="P159" s="4"/>
      <c r="Q159" s="25"/>
      <c r="R159" s="25"/>
      <c r="S159" s="27"/>
      <c r="T159" s="27"/>
      <c r="U159" s="27"/>
      <c r="V159" s="27"/>
      <c r="W159" s="27"/>
      <c r="X159" s="27"/>
    </row>
    <row r="160" spans="1:24" ht="15">
      <c r="A160" t="s">
        <v>21</v>
      </c>
      <c r="B160">
        <v>4992</v>
      </c>
      <c r="P160" s="4"/>
      <c r="Q160" s="28"/>
      <c r="R160" s="25"/>
      <c r="S160" s="27"/>
      <c r="T160" s="27"/>
      <c r="U160" s="27"/>
      <c r="V160" s="27"/>
      <c r="W160" s="27"/>
      <c r="X160" s="27"/>
    </row>
    <row r="161" spans="1:24" ht="15">
      <c r="A161" s="3" t="s">
        <v>22</v>
      </c>
      <c r="P161" s="4"/>
      <c r="Q161" s="25"/>
      <c r="R161" s="25"/>
      <c r="S161" s="27"/>
      <c r="T161" s="27"/>
      <c r="U161" s="27"/>
      <c r="V161" s="27"/>
      <c r="W161" s="27"/>
      <c r="X161" s="27"/>
    </row>
    <row r="162" spans="1:24" ht="15">
      <c r="A162" t="s">
        <v>23</v>
      </c>
      <c r="P162" s="4"/>
      <c r="Q162" s="25"/>
      <c r="R162" s="25"/>
      <c r="S162" s="27"/>
      <c r="T162" s="27"/>
      <c r="U162" s="27"/>
      <c r="V162" s="27"/>
      <c r="W162" s="27"/>
      <c r="X162" s="27"/>
    </row>
    <row r="163" spans="1:24" ht="15">
      <c r="A163" t="s">
        <v>24</v>
      </c>
      <c r="P163" s="4"/>
      <c r="Q163" s="25"/>
      <c r="R163" s="25"/>
      <c r="S163" s="27"/>
      <c r="T163" s="27"/>
      <c r="U163" s="27"/>
      <c r="V163" s="27"/>
      <c r="W163" s="27"/>
      <c r="X163" s="27"/>
    </row>
    <row r="164" spans="1:24" ht="15">
      <c r="A164" t="s">
        <v>25</v>
      </c>
      <c r="B164">
        <v>5010</v>
      </c>
      <c r="P164" s="4"/>
      <c r="Q164" s="25"/>
      <c r="R164" s="25"/>
      <c r="S164" s="27"/>
      <c r="T164" s="27"/>
      <c r="U164" s="27"/>
      <c r="V164" s="27"/>
      <c r="W164" s="27"/>
      <c r="X164" s="27"/>
    </row>
    <row r="165" spans="1:24" ht="15">
      <c r="A165" t="s">
        <v>26</v>
      </c>
      <c r="B165">
        <v>4970</v>
      </c>
      <c r="P165" s="4"/>
      <c r="Q165" s="25"/>
      <c r="R165" s="25"/>
      <c r="S165" s="27"/>
      <c r="T165" s="27"/>
      <c r="U165" s="27"/>
      <c r="V165" s="27"/>
      <c r="W165" s="27"/>
      <c r="X165" s="27"/>
    </row>
    <row r="166" spans="1:24" ht="15">
      <c r="A166" t="s">
        <v>27</v>
      </c>
      <c r="P166" s="4"/>
      <c r="Q166" s="25"/>
      <c r="R166" s="25"/>
      <c r="S166" s="27"/>
      <c r="T166" s="27"/>
      <c r="U166" s="27"/>
      <c r="V166" s="27"/>
      <c r="W166" s="27"/>
      <c r="X166" s="27"/>
    </row>
    <row r="167" spans="1:24" ht="15">
      <c r="A167" t="s">
        <v>23</v>
      </c>
      <c r="P167" s="4"/>
      <c r="Q167" s="25"/>
      <c r="R167" s="25"/>
      <c r="S167" s="27"/>
      <c r="T167" s="27"/>
      <c r="U167" s="27"/>
      <c r="V167" s="27"/>
      <c r="W167" s="27"/>
      <c r="X167" s="27"/>
    </row>
    <row r="168" spans="16:24" ht="15">
      <c r="P168" s="4"/>
      <c r="Q168" s="25"/>
      <c r="R168" s="25"/>
      <c r="S168" s="27"/>
      <c r="T168" s="27"/>
      <c r="U168" s="27"/>
      <c r="V168" s="27"/>
      <c r="W168" s="27"/>
      <c r="X168" s="27"/>
    </row>
    <row r="169" spans="1:24" ht="15">
      <c r="A169" s="1" t="s">
        <v>28</v>
      </c>
      <c r="P169" s="4"/>
      <c r="Q169" s="28"/>
      <c r="R169" s="25"/>
      <c r="S169" s="27"/>
      <c r="T169" s="27"/>
      <c r="U169" s="27"/>
      <c r="V169" s="27"/>
      <c r="W169" s="27"/>
      <c r="X169" s="27"/>
    </row>
    <row r="170" spans="16:24" ht="15">
      <c r="P170" s="4"/>
      <c r="Q170" s="25"/>
      <c r="R170" s="25"/>
      <c r="S170" s="27"/>
      <c r="T170" s="27"/>
      <c r="U170" s="27"/>
      <c r="V170" s="27"/>
      <c r="W170" s="27"/>
      <c r="X170" s="27"/>
    </row>
    <row r="171" spans="1:24" ht="15">
      <c r="A171" s="1" t="s">
        <v>29</v>
      </c>
      <c r="P171" s="4"/>
      <c r="Q171" s="25"/>
      <c r="R171" s="25"/>
      <c r="S171" s="27"/>
      <c r="T171" s="27"/>
      <c r="U171" s="27"/>
      <c r="V171" s="27"/>
      <c r="W171" s="27"/>
      <c r="X171" s="27"/>
    </row>
    <row r="172" spans="1:24" ht="15">
      <c r="A172" t="s">
        <v>30</v>
      </c>
      <c r="B172">
        <v>6000</v>
      </c>
      <c r="P172" s="4"/>
      <c r="Q172" s="25"/>
      <c r="R172" s="25"/>
      <c r="S172" s="27"/>
      <c r="T172" s="27"/>
      <c r="U172" s="27"/>
      <c r="V172" s="27"/>
      <c r="W172" s="27"/>
      <c r="X172" s="27"/>
    </row>
    <row r="173" spans="1:24" ht="15">
      <c r="A173" t="s">
        <v>31</v>
      </c>
      <c r="B173">
        <v>6005</v>
      </c>
      <c r="P173" s="4"/>
      <c r="Q173" s="25"/>
      <c r="R173" s="25"/>
      <c r="S173" s="27"/>
      <c r="T173" s="27"/>
      <c r="U173" s="27"/>
      <c r="V173" s="27"/>
      <c r="W173" s="27"/>
      <c r="X173" s="27"/>
    </row>
    <row r="174" spans="16:24" ht="15">
      <c r="P174" s="4"/>
      <c r="Q174" s="28"/>
      <c r="R174" s="25"/>
      <c r="S174" s="27"/>
      <c r="T174" s="27"/>
      <c r="U174" s="27"/>
      <c r="V174" s="27"/>
      <c r="W174" s="27"/>
      <c r="X174" s="27"/>
    </row>
    <row r="175" spans="16:24" ht="15">
      <c r="P175" s="4"/>
      <c r="Q175" s="28"/>
      <c r="R175" s="25"/>
      <c r="S175" s="27"/>
      <c r="T175" s="27"/>
      <c r="U175" s="27"/>
      <c r="V175" s="27"/>
      <c r="W175" s="27"/>
      <c r="X175" s="27"/>
    </row>
    <row r="176" spans="1:24" ht="15">
      <c r="A176" t="s">
        <v>33</v>
      </c>
      <c r="B176">
        <v>6110</v>
      </c>
      <c r="P176" s="4"/>
      <c r="Q176" s="28"/>
      <c r="R176" s="25"/>
      <c r="S176" s="27"/>
      <c r="T176" s="27"/>
      <c r="U176" s="27"/>
      <c r="V176" s="27"/>
      <c r="W176" s="27"/>
      <c r="X176" s="27"/>
    </row>
    <row r="177" spans="1:24" ht="15">
      <c r="A177" t="s">
        <v>34</v>
      </c>
      <c r="B177">
        <v>6120</v>
      </c>
      <c r="P177" s="4"/>
      <c r="Q177" s="28"/>
      <c r="R177" s="25"/>
      <c r="S177" s="27"/>
      <c r="T177" s="27"/>
      <c r="U177" s="27"/>
      <c r="V177" s="27"/>
      <c r="W177" s="27"/>
      <c r="X177" s="27"/>
    </row>
    <row r="178" spans="1:24" ht="15">
      <c r="A178" t="s">
        <v>35</v>
      </c>
      <c r="B178">
        <v>6130</v>
      </c>
      <c r="P178" s="4"/>
      <c r="Q178" s="25"/>
      <c r="R178" s="25"/>
      <c r="S178" s="25"/>
      <c r="T178" s="24"/>
      <c r="U178" s="25"/>
      <c r="V178" s="30"/>
      <c r="W178" s="30"/>
      <c r="X178" s="31"/>
    </row>
    <row r="179" spans="1:24" ht="18">
      <c r="A179" t="s">
        <v>36</v>
      </c>
      <c r="B179">
        <v>6140</v>
      </c>
      <c r="P179" s="4"/>
      <c r="Q179" s="217"/>
      <c r="R179" s="217"/>
      <c r="S179" s="217"/>
      <c r="T179" s="217"/>
      <c r="U179" s="217"/>
      <c r="V179" s="217"/>
      <c r="W179" s="217"/>
      <c r="X179" s="152"/>
    </row>
    <row r="180" spans="1:24" ht="15">
      <c r="A180" t="s">
        <v>37</v>
      </c>
      <c r="B180">
        <v>6150</v>
      </c>
      <c r="P180" s="4"/>
      <c r="Q180" s="22"/>
      <c r="R180" s="23"/>
      <c r="S180" s="24"/>
      <c r="T180" s="24"/>
      <c r="U180" s="24"/>
      <c r="V180" s="24"/>
      <c r="W180" s="24"/>
      <c r="X180" s="153"/>
    </row>
    <row r="181" spans="1:24" ht="15">
      <c r="A181" s="156" t="s">
        <v>38</v>
      </c>
      <c r="B181" s="156">
        <v>6155</v>
      </c>
      <c r="P181" s="4"/>
      <c r="Q181" s="23"/>
      <c r="R181" s="23"/>
      <c r="S181" s="154"/>
      <c r="T181" s="24"/>
      <c r="U181" s="24"/>
      <c r="V181" s="24"/>
      <c r="W181" s="24"/>
      <c r="X181" s="153"/>
    </row>
    <row r="182" spans="1:24" ht="15">
      <c r="A182" s="156" t="s">
        <v>94</v>
      </c>
      <c r="B182" s="156">
        <v>6170</v>
      </c>
      <c r="P182" s="4"/>
      <c r="Q182" s="25"/>
      <c r="R182" s="25"/>
      <c r="S182" s="27"/>
      <c r="T182" s="27"/>
      <c r="U182" s="27"/>
      <c r="V182" s="27"/>
      <c r="W182" s="27"/>
      <c r="X182" s="27"/>
    </row>
    <row r="183" spans="1:24" ht="15">
      <c r="A183" s="156" t="s">
        <v>95</v>
      </c>
      <c r="B183" s="156">
        <v>6172</v>
      </c>
      <c r="P183" s="4"/>
      <c r="Q183" s="25"/>
      <c r="R183" s="25"/>
      <c r="S183" s="27"/>
      <c r="T183" s="27"/>
      <c r="U183" s="27"/>
      <c r="V183" s="27"/>
      <c r="W183" s="27"/>
      <c r="X183" s="27"/>
    </row>
    <row r="184" spans="1:24" ht="15">
      <c r="A184" s="156" t="s">
        <v>96</v>
      </c>
      <c r="B184" s="156">
        <v>6180.01</v>
      </c>
      <c r="P184" s="4"/>
      <c r="Q184" s="25"/>
      <c r="R184" s="25"/>
      <c r="S184" s="27"/>
      <c r="T184" s="29"/>
      <c r="U184" s="27"/>
      <c r="V184" s="27"/>
      <c r="W184" s="27"/>
      <c r="X184" s="27"/>
    </row>
    <row r="185" spans="1:24" ht="15">
      <c r="A185" s="156" t="s">
        <v>97</v>
      </c>
      <c r="B185" s="156">
        <v>6182.01</v>
      </c>
      <c r="P185" s="4"/>
      <c r="Q185" s="25"/>
      <c r="R185" s="25"/>
      <c r="S185" s="27"/>
      <c r="T185" s="29"/>
      <c r="U185" s="27"/>
      <c r="V185" s="27"/>
      <c r="W185" s="27"/>
      <c r="X185" s="27"/>
    </row>
    <row r="186" spans="1:24" ht="15">
      <c r="A186" s="156" t="s">
        <v>98</v>
      </c>
      <c r="B186" s="156">
        <v>6200</v>
      </c>
      <c r="P186" s="4"/>
      <c r="Q186" s="25"/>
      <c r="R186" s="25"/>
      <c r="S186" s="27"/>
      <c r="T186" s="27"/>
      <c r="U186" s="27"/>
      <c r="V186" s="27"/>
      <c r="W186" s="27"/>
      <c r="X186" s="27"/>
    </row>
    <row r="187" spans="1:24" ht="15">
      <c r="A187" t="s">
        <v>39</v>
      </c>
      <c r="B187">
        <v>6210</v>
      </c>
      <c r="P187" s="4"/>
      <c r="Q187" s="25"/>
      <c r="R187" s="25"/>
      <c r="S187" s="27"/>
      <c r="T187" s="27"/>
      <c r="U187" s="27"/>
      <c r="V187" s="27"/>
      <c r="W187" s="27"/>
      <c r="X187" s="27"/>
    </row>
    <row r="188" spans="1:24" ht="15">
      <c r="A188" t="s">
        <v>40</v>
      </c>
      <c r="B188">
        <v>6210</v>
      </c>
      <c r="P188" s="4"/>
      <c r="Q188" s="25"/>
      <c r="R188" s="25"/>
      <c r="S188" s="27"/>
      <c r="T188" s="27"/>
      <c r="U188" s="27"/>
      <c r="V188" s="27"/>
      <c r="W188" s="27"/>
      <c r="X188" s="27"/>
    </row>
    <row r="189" spans="1:24" ht="15">
      <c r="A189" t="s">
        <v>41</v>
      </c>
      <c r="B189">
        <v>6221</v>
      </c>
      <c r="P189" s="4"/>
      <c r="Q189" s="25"/>
      <c r="R189" s="25"/>
      <c r="S189" s="27"/>
      <c r="T189" s="27"/>
      <c r="U189" s="27"/>
      <c r="V189" s="27"/>
      <c r="W189" s="27"/>
      <c r="X189" s="27"/>
    </row>
    <row r="190" spans="1:24" ht="15">
      <c r="A190" t="s">
        <v>42</v>
      </c>
      <c r="B190">
        <v>6222</v>
      </c>
      <c r="P190" s="4"/>
      <c r="Q190" s="28"/>
      <c r="R190" s="25"/>
      <c r="S190" s="27"/>
      <c r="T190" s="27"/>
      <c r="U190" s="27"/>
      <c r="V190" s="27"/>
      <c r="W190" s="27"/>
      <c r="X190" s="27"/>
    </row>
    <row r="191" spans="1:24" ht="15">
      <c r="A191" t="s">
        <v>43</v>
      </c>
      <c r="B191">
        <v>6223</v>
      </c>
      <c r="P191" s="4"/>
      <c r="Q191" s="25"/>
      <c r="R191" s="25"/>
      <c r="S191" s="27"/>
      <c r="T191" s="27"/>
      <c r="U191" s="27"/>
      <c r="V191" s="27"/>
      <c r="W191" s="27"/>
      <c r="X191" s="27"/>
    </row>
    <row r="192" spans="1:24" ht="15">
      <c r="A192" t="s">
        <v>44</v>
      </c>
      <c r="B192">
        <v>6224</v>
      </c>
      <c r="P192" s="4"/>
      <c r="Q192" s="25"/>
      <c r="R192" s="25"/>
      <c r="S192" s="27"/>
      <c r="T192" s="27"/>
      <c r="U192" s="27"/>
      <c r="V192" s="27"/>
      <c r="W192" s="27"/>
      <c r="X192" s="27"/>
    </row>
    <row r="193" spans="1:24" ht="15">
      <c r="A193" t="s">
        <v>45</v>
      </c>
      <c r="B193">
        <v>6230</v>
      </c>
      <c r="D193" s="5" t="s">
        <v>187</v>
      </c>
      <c r="P193" s="4"/>
      <c r="Q193" s="25"/>
      <c r="R193" s="25"/>
      <c r="S193" s="27"/>
      <c r="T193" s="27"/>
      <c r="U193" s="27"/>
      <c r="V193" s="27"/>
      <c r="W193" s="27"/>
      <c r="X193" s="27"/>
    </row>
    <row r="194" spans="1:24" ht="15">
      <c r="A194" t="s">
        <v>46</v>
      </c>
      <c r="B194">
        <v>6240</v>
      </c>
      <c r="D194" s="5" t="s">
        <v>188</v>
      </c>
      <c r="P194" s="4"/>
      <c r="Q194" s="25"/>
      <c r="R194" s="25"/>
      <c r="S194" s="27"/>
      <c r="T194" s="27"/>
      <c r="U194" s="27"/>
      <c r="V194" s="27"/>
      <c r="W194" s="27"/>
      <c r="X194" s="27"/>
    </row>
    <row r="195" spans="1:24" ht="15">
      <c r="A195" t="s">
        <v>47</v>
      </c>
      <c r="B195">
        <v>6250</v>
      </c>
      <c r="D195" s="5" t="s">
        <v>189</v>
      </c>
      <c r="P195" s="4"/>
      <c r="Q195" s="25"/>
      <c r="R195" s="25"/>
      <c r="S195" s="27"/>
      <c r="T195" s="27"/>
      <c r="U195" s="27"/>
      <c r="V195" s="27"/>
      <c r="W195" s="27"/>
      <c r="X195" s="27"/>
    </row>
    <row r="196" spans="1:24" ht="15">
      <c r="A196" t="s">
        <v>48</v>
      </c>
      <c r="B196">
        <v>6260</v>
      </c>
      <c r="P196" s="4"/>
      <c r="Q196" s="25"/>
      <c r="R196" s="25"/>
      <c r="S196" s="27"/>
      <c r="T196" s="27"/>
      <c r="U196" s="27"/>
      <c r="V196" s="27"/>
      <c r="W196" s="27"/>
      <c r="X196" s="27"/>
    </row>
    <row r="197" spans="1:24" ht="15">
      <c r="A197" t="s">
        <v>49</v>
      </c>
      <c r="B197">
        <v>6300</v>
      </c>
      <c r="P197" s="4"/>
      <c r="Q197" s="25"/>
      <c r="R197" s="25"/>
      <c r="S197" s="27"/>
      <c r="T197" s="27"/>
      <c r="U197" s="27"/>
      <c r="V197" s="27"/>
      <c r="W197" s="27"/>
      <c r="X197" s="27"/>
    </row>
    <row r="198" spans="1:24" ht="15">
      <c r="A198" t="s">
        <v>50</v>
      </c>
      <c r="B198">
        <v>6301</v>
      </c>
      <c r="P198" s="4"/>
      <c r="Q198" s="25"/>
      <c r="R198" s="25"/>
      <c r="S198" s="27"/>
      <c r="T198" s="27"/>
      <c r="U198" s="27"/>
      <c r="V198" s="27"/>
      <c r="W198" s="27"/>
      <c r="X198" s="27"/>
    </row>
    <row r="199" spans="1:24" ht="15">
      <c r="A199" t="s">
        <v>51</v>
      </c>
      <c r="B199">
        <v>6302</v>
      </c>
      <c r="P199" s="4"/>
      <c r="Q199" s="28"/>
      <c r="R199" s="25"/>
      <c r="S199" s="27"/>
      <c r="T199" s="27"/>
      <c r="U199" s="27"/>
      <c r="V199" s="27"/>
      <c r="W199" s="27"/>
      <c r="X199" s="27"/>
    </row>
    <row r="200" spans="1:24" ht="15">
      <c r="A200" t="s">
        <v>52</v>
      </c>
      <c r="B200">
        <v>6304</v>
      </c>
      <c r="P200" s="4"/>
      <c r="Q200" s="25"/>
      <c r="R200" s="25"/>
      <c r="S200" s="27"/>
      <c r="T200" s="27"/>
      <c r="U200" s="27"/>
      <c r="V200" s="27"/>
      <c r="W200" s="27"/>
      <c r="X200" s="27"/>
    </row>
    <row r="201" spans="1:24" ht="15">
      <c r="A201" t="s">
        <v>53</v>
      </c>
      <c r="B201">
        <v>6310</v>
      </c>
      <c r="P201" s="4"/>
      <c r="Q201" s="25"/>
      <c r="R201" s="25"/>
      <c r="S201" s="27"/>
      <c r="T201" s="27"/>
      <c r="U201" s="27"/>
      <c r="V201" s="27"/>
      <c r="W201" s="27"/>
      <c r="X201" s="27"/>
    </row>
    <row r="202" spans="1:24" ht="15">
      <c r="A202" t="s">
        <v>54</v>
      </c>
      <c r="B202">
        <v>6330</v>
      </c>
      <c r="P202" s="4"/>
      <c r="Q202" s="25"/>
      <c r="R202" s="25"/>
      <c r="S202" s="27"/>
      <c r="T202" s="27"/>
      <c r="U202" s="27"/>
      <c r="V202" s="27"/>
      <c r="W202" s="27"/>
      <c r="X202" s="27"/>
    </row>
    <row r="203" spans="1:24" ht="15">
      <c r="A203" t="s">
        <v>55</v>
      </c>
      <c r="B203">
        <v>6331</v>
      </c>
      <c r="P203" s="4"/>
      <c r="Q203" s="25"/>
      <c r="R203" s="25"/>
      <c r="S203" s="27"/>
      <c r="T203" s="27"/>
      <c r="U203" s="27"/>
      <c r="V203" s="27"/>
      <c r="W203" s="27"/>
      <c r="X203" s="27"/>
    </row>
    <row r="204" spans="1:24" ht="15">
      <c r="A204" t="s">
        <v>56</v>
      </c>
      <c r="B204">
        <v>6340</v>
      </c>
      <c r="D204" s="5" t="s">
        <v>190</v>
      </c>
      <c r="P204" s="4"/>
      <c r="Q204" s="25"/>
      <c r="R204" s="25"/>
      <c r="S204" s="27"/>
      <c r="T204" s="27"/>
      <c r="U204" s="27"/>
      <c r="V204" s="27"/>
      <c r="W204" s="27"/>
      <c r="X204" s="27"/>
    </row>
    <row r="205" spans="1:24" ht="15">
      <c r="A205" t="s">
        <v>57</v>
      </c>
      <c r="B205">
        <v>6400</v>
      </c>
      <c r="P205" s="4"/>
      <c r="Q205" s="25"/>
      <c r="R205" s="25"/>
      <c r="S205" s="27"/>
      <c r="T205" s="27"/>
      <c r="U205" s="27"/>
      <c r="V205" s="27"/>
      <c r="W205" s="27"/>
      <c r="X205" s="27"/>
    </row>
    <row r="206" spans="1:24" ht="15">
      <c r="A206" t="s">
        <v>58</v>
      </c>
      <c r="B206">
        <v>6401</v>
      </c>
      <c r="P206" s="4"/>
      <c r="Q206" s="25"/>
      <c r="R206" s="25"/>
      <c r="S206" s="27"/>
      <c r="T206" s="27"/>
      <c r="U206" s="27"/>
      <c r="V206" s="27"/>
      <c r="W206" s="27"/>
      <c r="X206" s="27"/>
    </row>
    <row r="207" spans="1:24" ht="15">
      <c r="A207" t="s">
        <v>99</v>
      </c>
      <c r="B207">
        <v>6402</v>
      </c>
      <c r="P207" s="4"/>
      <c r="Q207" s="25"/>
      <c r="R207" s="25"/>
      <c r="S207" s="27"/>
      <c r="T207" s="27"/>
      <c r="U207" s="27"/>
      <c r="V207" s="27"/>
      <c r="W207" s="27"/>
      <c r="X207" s="27"/>
    </row>
    <row r="208" spans="1:24" ht="15">
      <c r="A208" t="s">
        <v>59</v>
      </c>
      <c r="B208">
        <v>6403</v>
      </c>
      <c r="P208" s="4"/>
      <c r="Q208" s="25"/>
      <c r="R208" s="25"/>
      <c r="S208" s="27"/>
      <c r="T208" s="27"/>
      <c r="U208" s="27"/>
      <c r="V208" s="27"/>
      <c r="W208" s="27"/>
      <c r="X208" s="27"/>
    </row>
    <row r="209" spans="1:24" ht="15">
      <c r="A209" t="s">
        <v>60</v>
      </c>
      <c r="B209">
        <v>6404</v>
      </c>
      <c r="P209" s="4"/>
      <c r="Q209" s="25"/>
      <c r="R209" s="25"/>
      <c r="S209" s="27"/>
      <c r="T209" s="27"/>
      <c r="U209" s="27"/>
      <c r="V209" s="27"/>
      <c r="W209" s="27"/>
      <c r="X209" s="27"/>
    </row>
    <row r="210" spans="1:24" ht="15">
      <c r="A210" t="s">
        <v>100</v>
      </c>
      <c r="B210">
        <v>6405</v>
      </c>
      <c r="P210" s="4"/>
      <c r="Q210" s="25"/>
      <c r="R210" s="25"/>
      <c r="S210" s="27"/>
      <c r="T210" s="27"/>
      <c r="U210" s="27"/>
      <c r="V210" s="27"/>
      <c r="W210" s="27"/>
      <c r="X210" s="155"/>
    </row>
    <row r="211" spans="1:24" ht="15">
      <c r="A211" t="s">
        <v>61</v>
      </c>
      <c r="B211">
        <v>6410</v>
      </c>
      <c r="P211" s="4"/>
      <c r="Q211" s="28"/>
      <c r="R211" s="25"/>
      <c r="S211" s="27"/>
      <c r="T211" s="25"/>
      <c r="U211" s="27"/>
      <c r="V211" s="27"/>
      <c r="W211" s="27"/>
      <c r="X211" s="27"/>
    </row>
    <row r="212" spans="1:24" ht="15">
      <c r="A212" t="s">
        <v>62</v>
      </c>
      <c r="B212">
        <v>6430</v>
      </c>
      <c r="P212" s="4"/>
      <c r="Q212" s="28"/>
      <c r="R212" s="25"/>
      <c r="S212" s="27"/>
      <c r="T212" s="27"/>
      <c r="U212" s="27"/>
      <c r="V212" s="27"/>
      <c r="W212" s="27"/>
      <c r="X212" s="27"/>
    </row>
    <row r="213" spans="1:24" ht="15">
      <c r="A213" t="s">
        <v>63</v>
      </c>
      <c r="B213">
        <v>6440</v>
      </c>
      <c r="D213" s="5" t="s">
        <v>191</v>
      </c>
      <c r="P213" s="4"/>
      <c r="Q213" s="24"/>
      <c r="R213" s="25"/>
      <c r="S213" s="27"/>
      <c r="T213" s="27"/>
      <c r="U213" s="27"/>
      <c r="V213" s="27"/>
      <c r="W213" s="27"/>
      <c r="X213" s="27"/>
    </row>
    <row r="214" spans="1:24" ht="15">
      <c r="A214" t="s">
        <v>64</v>
      </c>
      <c r="B214">
        <v>6450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P214" s="4"/>
      <c r="Q214" s="25"/>
      <c r="R214" s="25"/>
      <c r="S214" s="27"/>
      <c r="T214" s="27"/>
      <c r="U214" s="27"/>
      <c r="V214" s="27"/>
      <c r="W214" s="27"/>
      <c r="X214" s="27"/>
    </row>
    <row r="215" spans="1:24" ht="15">
      <c r="A215" t="s">
        <v>126</v>
      </c>
      <c r="B215">
        <v>6501</v>
      </c>
      <c r="D215" s="5" t="s">
        <v>192</v>
      </c>
      <c r="P215" s="4"/>
      <c r="Q215" s="25"/>
      <c r="R215" s="25"/>
      <c r="S215" s="27"/>
      <c r="T215" s="27"/>
      <c r="U215" s="27"/>
      <c r="V215" s="27"/>
      <c r="W215" s="27"/>
      <c r="X215" s="27"/>
    </row>
    <row r="216" spans="1:24" ht="15">
      <c r="A216" t="s">
        <v>65</v>
      </c>
      <c r="B216">
        <v>6600</v>
      </c>
      <c r="P216" s="4"/>
      <c r="Q216" s="25"/>
      <c r="R216" s="25"/>
      <c r="S216" s="27"/>
      <c r="T216" s="27"/>
      <c r="U216" s="27"/>
      <c r="V216" s="27"/>
      <c r="W216" s="27"/>
      <c r="X216" s="27"/>
    </row>
    <row r="217" spans="1:24" ht="15">
      <c r="A217" t="s">
        <v>66</v>
      </c>
      <c r="B217">
        <v>6610</v>
      </c>
      <c r="P217" s="4"/>
      <c r="Q217" s="25"/>
      <c r="R217" s="25"/>
      <c r="S217" s="27"/>
      <c r="T217" s="27"/>
      <c r="U217" s="27"/>
      <c r="V217" s="27"/>
      <c r="W217" s="27"/>
      <c r="X217" s="27"/>
    </row>
    <row r="218" spans="1:24" ht="15">
      <c r="A218" t="s">
        <v>67</v>
      </c>
      <c r="B218">
        <v>6700</v>
      </c>
      <c r="P218" s="4"/>
      <c r="Q218" s="25"/>
      <c r="R218" s="25"/>
      <c r="S218" s="25"/>
      <c r="T218" s="24"/>
      <c r="U218" s="25"/>
      <c r="V218" s="30"/>
      <c r="W218" s="30"/>
      <c r="X218" s="31"/>
    </row>
    <row r="219" spans="1:24" ht="18">
      <c r="A219" t="s">
        <v>68</v>
      </c>
      <c r="B219">
        <v>6710</v>
      </c>
      <c r="P219" s="4"/>
      <c r="Q219" s="217"/>
      <c r="R219" s="217"/>
      <c r="S219" s="217"/>
      <c r="T219" s="217"/>
      <c r="U219" s="217"/>
      <c r="V219" s="217"/>
      <c r="W219" s="217"/>
      <c r="X219" s="152"/>
    </row>
    <row r="220" spans="1:24" ht="15">
      <c r="A220" t="s">
        <v>69</v>
      </c>
      <c r="B220">
        <v>6730</v>
      </c>
      <c r="P220" s="4"/>
      <c r="Q220" s="22"/>
      <c r="R220" s="23"/>
      <c r="S220" s="24"/>
      <c r="T220" s="24"/>
      <c r="U220" s="24"/>
      <c r="V220" s="24"/>
      <c r="W220" s="24"/>
      <c r="X220" s="153"/>
    </row>
    <row r="221" spans="1:24" ht="15">
      <c r="A221" t="s">
        <v>70</v>
      </c>
      <c r="B221">
        <v>6740</v>
      </c>
      <c r="P221" s="4"/>
      <c r="Q221" s="23"/>
      <c r="R221" s="23"/>
      <c r="S221" s="154"/>
      <c r="T221" s="24"/>
      <c r="U221" s="24"/>
      <c r="V221" s="24"/>
      <c r="W221" s="24"/>
      <c r="X221" s="153"/>
    </row>
    <row r="222" spans="1:24" ht="15">
      <c r="A222" t="s">
        <v>71</v>
      </c>
      <c r="B222">
        <v>6800</v>
      </c>
      <c r="P222" s="4"/>
      <c r="Q222" s="25"/>
      <c r="R222" s="25"/>
      <c r="S222" s="26"/>
      <c r="T222" s="26"/>
      <c r="U222" s="26"/>
      <c r="V222" s="26"/>
      <c r="W222" s="26"/>
      <c r="X222" s="27"/>
    </row>
    <row r="223" spans="1:24" ht="15">
      <c r="A223" t="s">
        <v>72</v>
      </c>
      <c r="B223">
        <v>6810</v>
      </c>
      <c r="P223" s="4"/>
      <c r="Q223" s="25"/>
      <c r="R223" s="25"/>
      <c r="S223" s="27"/>
      <c r="T223" s="27"/>
      <c r="U223" s="27"/>
      <c r="V223" s="27"/>
      <c r="W223" s="27"/>
      <c r="X223" s="27"/>
    </row>
    <row r="224" spans="1:24" ht="15">
      <c r="A224" t="s">
        <v>73</v>
      </c>
      <c r="B224">
        <v>6820</v>
      </c>
      <c r="P224" s="4"/>
      <c r="Q224" s="25"/>
      <c r="R224" s="25"/>
      <c r="S224" s="27"/>
      <c r="T224" s="27"/>
      <c r="U224" s="27"/>
      <c r="V224" s="27"/>
      <c r="W224" s="27"/>
      <c r="X224" s="27"/>
    </row>
    <row r="225" spans="1:24" ht="15">
      <c r="A225" t="s">
        <v>74</v>
      </c>
      <c r="B225">
        <v>6840</v>
      </c>
      <c r="P225" s="4"/>
      <c r="Q225" s="25"/>
      <c r="R225" s="25"/>
      <c r="S225" s="27"/>
      <c r="T225" s="27"/>
      <c r="U225" s="27"/>
      <c r="V225" s="27"/>
      <c r="W225" s="27"/>
      <c r="X225" s="27"/>
    </row>
    <row r="226" spans="1:24" ht="15">
      <c r="A226" t="s">
        <v>75</v>
      </c>
      <c r="B226">
        <v>6850</v>
      </c>
      <c r="P226" s="4"/>
      <c r="Q226" s="25"/>
      <c r="R226" s="25"/>
      <c r="S226" s="27"/>
      <c r="T226" s="27"/>
      <c r="U226" s="27"/>
      <c r="V226" s="27"/>
      <c r="W226" s="27"/>
      <c r="X226" s="27"/>
    </row>
    <row r="227" spans="1:24" ht="15">
      <c r="A227" t="s">
        <v>76</v>
      </c>
      <c r="B227">
        <v>6860</v>
      </c>
      <c r="P227" s="4"/>
      <c r="Q227" s="25"/>
      <c r="R227" s="25"/>
      <c r="S227" s="27"/>
      <c r="T227" s="27"/>
      <c r="U227" s="27"/>
      <c r="V227" s="27"/>
      <c r="W227" s="27"/>
      <c r="X227" s="27"/>
    </row>
    <row r="228" spans="1:24" ht="15">
      <c r="A228" t="s">
        <v>77</v>
      </c>
      <c r="B228">
        <v>6900</v>
      </c>
      <c r="P228" s="4"/>
      <c r="Q228" s="25"/>
      <c r="R228" s="25"/>
      <c r="S228" s="27"/>
      <c r="T228" s="27"/>
      <c r="U228" s="27"/>
      <c r="V228" s="27"/>
      <c r="W228" s="27"/>
      <c r="X228" s="27"/>
    </row>
    <row r="229" spans="1:24" ht="15">
      <c r="A229" t="s">
        <v>78</v>
      </c>
      <c r="B229">
        <v>6910</v>
      </c>
      <c r="D229" s="5" t="s">
        <v>193</v>
      </c>
      <c r="P229" s="4"/>
      <c r="Q229" s="25"/>
      <c r="R229" s="25"/>
      <c r="S229" s="27"/>
      <c r="T229" s="27"/>
      <c r="U229" s="27"/>
      <c r="V229" s="27"/>
      <c r="W229" s="27"/>
      <c r="X229" s="27"/>
    </row>
    <row r="230" spans="1:24" ht="15">
      <c r="A230" t="s">
        <v>79</v>
      </c>
      <c r="B230">
        <v>6920</v>
      </c>
      <c r="P230" s="4"/>
      <c r="Q230" s="25"/>
      <c r="R230" s="25"/>
      <c r="S230" s="27"/>
      <c r="T230" s="27"/>
      <c r="U230" s="27"/>
      <c r="V230" s="27"/>
      <c r="W230" s="27"/>
      <c r="X230" s="27"/>
    </row>
    <row r="231" spans="1:24" ht="15">
      <c r="A231" t="s">
        <v>101</v>
      </c>
      <c r="B231">
        <v>6921</v>
      </c>
      <c r="P231" s="4"/>
      <c r="Q231" s="24"/>
      <c r="R231" s="25"/>
      <c r="S231" s="27"/>
      <c r="T231" s="27"/>
      <c r="U231" s="27"/>
      <c r="V231" s="27"/>
      <c r="W231" s="27"/>
      <c r="X231" s="27"/>
    </row>
    <row r="232" spans="1:24" ht="15">
      <c r="A232" t="s">
        <v>80</v>
      </c>
      <c r="B232">
        <v>6930</v>
      </c>
      <c r="P232" s="4"/>
      <c r="Q232" s="25"/>
      <c r="R232" s="25"/>
      <c r="S232" s="27"/>
      <c r="T232" s="27"/>
      <c r="U232" s="27"/>
      <c r="V232" s="27"/>
      <c r="W232" s="27"/>
      <c r="X232" s="27"/>
    </row>
    <row r="233" spans="1:24" ht="15">
      <c r="A233" t="s">
        <v>110</v>
      </c>
      <c r="B233">
        <v>6940</v>
      </c>
      <c r="P233" s="4"/>
      <c r="Q233" s="25"/>
      <c r="R233" s="25"/>
      <c r="S233" s="27"/>
      <c r="T233" s="27"/>
      <c r="U233" s="27"/>
      <c r="V233" s="27"/>
      <c r="W233" s="27"/>
      <c r="X233" s="27"/>
    </row>
    <row r="234" spans="1:24" ht="15">
      <c r="A234" t="s">
        <v>81</v>
      </c>
      <c r="B234">
        <v>6950</v>
      </c>
      <c r="D234" s="5" t="s">
        <v>194</v>
      </c>
      <c r="P234" s="4"/>
      <c r="Q234" s="25"/>
      <c r="R234" s="25"/>
      <c r="S234" s="27"/>
      <c r="T234" s="27"/>
      <c r="U234" s="27"/>
      <c r="V234" s="27"/>
      <c r="W234" s="27"/>
      <c r="X234" s="27"/>
    </row>
    <row r="235" spans="1:24" ht="15">
      <c r="A235" t="s">
        <v>82</v>
      </c>
      <c r="B235">
        <v>6960</v>
      </c>
      <c r="P235" s="4"/>
      <c r="Q235" s="25"/>
      <c r="R235" s="25"/>
      <c r="S235" s="27"/>
      <c r="T235" s="27"/>
      <c r="U235" s="27"/>
      <c r="V235" s="27"/>
      <c r="W235" s="27"/>
      <c r="X235" s="27"/>
    </row>
    <row r="236" spans="1:24" ht="15">
      <c r="A236" t="s">
        <v>83</v>
      </c>
      <c r="B236">
        <v>7000</v>
      </c>
      <c r="P236" s="4"/>
      <c r="Q236" s="25"/>
      <c r="R236" s="25"/>
      <c r="S236" s="27"/>
      <c r="T236" s="27"/>
      <c r="U236" s="27"/>
      <c r="V236" s="27"/>
      <c r="W236" s="27"/>
      <c r="X236" s="27"/>
    </row>
    <row r="237" spans="1:24" ht="15">
      <c r="A237" t="s">
        <v>84</v>
      </c>
      <c r="B237">
        <v>7500</v>
      </c>
      <c r="D237" s="5" t="s">
        <v>195</v>
      </c>
      <c r="P237" s="4"/>
      <c r="Q237" s="25"/>
      <c r="R237" s="25"/>
      <c r="S237" s="27"/>
      <c r="T237" s="27"/>
      <c r="U237" s="27"/>
      <c r="V237" s="27"/>
      <c r="W237" s="27"/>
      <c r="X237" s="27"/>
    </row>
    <row r="238" spans="1:24" ht="15">
      <c r="A238" t="s">
        <v>102</v>
      </c>
      <c r="B238">
        <v>7510</v>
      </c>
      <c r="P238" s="4"/>
      <c r="Q238" s="25"/>
      <c r="R238" s="25"/>
      <c r="S238" s="27"/>
      <c r="T238" s="27"/>
      <c r="U238" s="27"/>
      <c r="V238" s="27"/>
      <c r="W238" s="27"/>
      <c r="X238" s="27"/>
    </row>
    <row r="239" spans="1:24" ht="15">
      <c r="A239" t="s">
        <v>103</v>
      </c>
      <c r="B239">
        <v>7800</v>
      </c>
      <c r="P239" s="4"/>
      <c r="Q239" s="25"/>
      <c r="R239" s="25"/>
      <c r="S239" s="27"/>
      <c r="T239" s="27"/>
      <c r="U239" s="27"/>
      <c r="V239" s="27"/>
      <c r="W239" s="27"/>
      <c r="X239" s="27"/>
    </row>
    <row r="240" spans="1:24" ht="15">
      <c r="A240" t="s">
        <v>104</v>
      </c>
      <c r="B240">
        <v>7810</v>
      </c>
      <c r="P240" s="4"/>
      <c r="Q240" s="25"/>
      <c r="R240" s="25"/>
      <c r="S240" s="27"/>
      <c r="T240" s="27"/>
      <c r="U240" s="27"/>
      <c r="V240" s="27"/>
      <c r="W240" s="27"/>
      <c r="X240" s="27"/>
    </row>
    <row r="241" spans="1:24" ht="15">
      <c r="A241" t="s">
        <v>105</v>
      </c>
      <c r="B241">
        <v>7820</v>
      </c>
      <c r="P241" s="4"/>
      <c r="Q241" s="28"/>
      <c r="R241" s="25"/>
      <c r="S241" s="27"/>
      <c r="T241" s="27"/>
      <c r="U241" s="27"/>
      <c r="V241" s="27"/>
      <c r="W241" s="27"/>
      <c r="X241" s="27"/>
    </row>
    <row r="242" spans="1:24" ht="15">
      <c r="A242" t="s">
        <v>85</v>
      </c>
      <c r="B242">
        <v>7830</v>
      </c>
      <c r="P242" s="4"/>
      <c r="Q242" s="25"/>
      <c r="R242" s="25"/>
      <c r="S242" s="27"/>
      <c r="T242" s="27"/>
      <c r="U242" s="27"/>
      <c r="V242" s="27"/>
      <c r="W242" s="27"/>
      <c r="X242" s="27"/>
    </row>
    <row r="243" spans="1:24" ht="15">
      <c r="A243" t="s">
        <v>86</v>
      </c>
      <c r="B243">
        <v>7840</v>
      </c>
      <c r="P243" s="4"/>
      <c r="Q243" s="25"/>
      <c r="R243" s="25"/>
      <c r="S243" s="27"/>
      <c r="T243" s="27"/>
      <c r="U243" s="27"/>
      <c r="V243" s="27"/>
      <c r="W243" s="27"/>
      <c r="X243" s="27"/>
    </row>
    <row r="244" spans="1:24" ht="15">
      <c r="A244" t="s">
        <v>106</v>
      </c>
      <c r="B244">
        <v>7850</v>
      </c>
      <c r="P244" s="4"/>
      <c r="Q244" s="25"/>
      <c r="R244" s="25"/>
      <c r="S244" s="27"/>
      <c r="T244" s="27"/>
      <c r="U244" s="27"/>
      <c r="V244" s="27"/>
      <c r="W244" s="27"/>
      <c r="X244" s="27"/>
    </row>
    <row r="245" spans="1:24" ht="15">
      <c r="A245" t="s">
        <v>107</v>
      </c>
      <c r="B245">
        <v>7910</v>
      </c>
      <c r="P245" s="4"/>
      <c r="Q245" s="25"/>
      <c r="R245" s="25"/>
      <c r="S245" s="27"/>
      <c r="T245" s="27"/>
      <c r="U245" s="27"/>
      <c r="V245" s="27"/>
      <c r="W245" s="27"/>
      <c r="X245" s="27"/>
    </row>
    <row r="246" spans="1:24" ht="15">
      <c r="A246" t="s">
        <v>87</v>
      </c>
      <c r="B246">
        <v>7920</v>
      </c>
      <c r="P246" s="4"/>
      <c r="Q246" s="25"/>
      <c r="R246" s="25"/>
      <c r="S246" s="27"/>
      <c r="T246" s="27"/>
      <c r="U246" s="27"/>
      <c r="V246" s="27"/>
      <c r="W246" s="27"/>
      <c r="X246" s="27"/>
    </row>
    <row r="247" spans="1:24" ht="15">
      <c r="A247" t="s">
        <v>108</v>
      </c>
      <c r="B247">
        <v>7930</v>
      </c>
      <c r="P247" s="4"/>
      <c r="Q247" s="25"/>
      <c r="R247" s="25"/>
      <c r="S247" s="27"/>
      <c r="T247" s="27"/>
      <c r="U247" s="27"/>
      <c r="V247" s="27"/>
      <c r="W247" s="27"/>
      <c r="X247" s="27"/>
    </row>
    <row r="248" spans="1:24" ht="15">
      <c r="A248" t="s">
        <v>109</v>
      </c>
      <c r="B248">
        <v>7931</v>
      </c>
      <c r="P248" s="4"/>
      <c r="Q248" s="25"/>
      <c r="R248" s="25"/>
      <c r="S248" s="27"/>
      <c r="T248" s="27"/>
      <c r="U248" s="27"/>
      <c r="V248" s="27"/>
      <c r="W248" s="27"/>
      <c r="X248" s="27"/>
    </row>
    <row r="249" spans="1:24" ht="15">
      <c r="A249" t="s">
        <v>88</v>
      </c>
      <c r="P249" s="4"/>
      <c r="Q249" s="28"/>
      <c r="R249" s="25"/>
      <c r="S249" s="27"/>
      <c r="T249" s="27"/>
      <c r="U249" s="27"/>
      <c r="V249" s="27"/>
      <c r="W249" s="27"/>
      <c r="X249" s="27"/>
    </row>
    <row r="250" spans="16:24" ht="15">
      <c r="P250" s="4"/>
      <c r="Q250" s="25"/>
      <c r="R250" s="25"/>
      <c r="S250" s="27"/>
      <c r="T250" s="27"/>
      <c r="U250" s="27"/>
      <c r="V250" s="27"/>
      <c r="W250" s="27"/>
      <c r="X250" s="27"/>
    </row>
    <row r="251" spans="1:24" ht="15">
      <c r="A251" t="s">
        <v>89</v>
      </c>
      <c r="P251" s="4"/>
      <c r="Q251" s="25"/>
      <c r="R251" s="25"/>
      <c r="S251" s="27"/>
      <c r="T251" s="27"/>
      <c r="U251" s="27"/>
      <c r="V251" s="27"/>
      <c r="W251" s="27"/>
      <c r="X251" s="27"/>
    </row>
    <row r="252" spans="16:24" ht="15">
      <c r="P252" s="4"/>
      <c r="Q252" s="25"/>
      <c r="R252" s="25"/>
      <c r="S252" s="27"/>
      <c r="T252" s="27"/>
      <c r="U252" s="27"/>
      <c r="V252" s="27"/>
      <c r="W252" s="27"/>
      <c r="X252" s="27"/>
    </row>
    <row r="253" spans="16:24" ht="15">
      <c r="P253" s="4"/>
      <c r="Q253" s="25"/>
      <c r="R253" s="25"/>
      <c r="S253" s="27"/>
      <c r="T253" s="27"/>
      <c r="U253" s="27"/>
      <c r="V253" s="27"/>
      <c r="W253" s="27"/>
      <c r="X253" s="27"/>
    </row>
    <row r="254" spans="16:24" ht="15">
      <c r="P254" s="4"/>
      <c r="Q254" s="28"/>
      <c r="R254" s="25"/>
      <c r="S254" s="27"/>
      <c r="T254" s="27"/>
      <c r="U254" s="27"/>
      <c r="V254" s="27"/>
      <c r="W254" s="27"/>
      <c r="X254" s="27"/>
    </row>
    <row r="255" spans="16:24" ht="15">
      <c r="P255" s="4"/>
      <c r="Q255" s="28"/>
      <c r="R255" s="25"/>
      <c r="S255" s="27"/>
      <c r="T255" s="27"/>
      <c r="U255" s="27"/>
      <c r="V255" s="27"/>
      <c r="W255" s="27"/>
      <c r="X255" s="27"/>
    </row>
    <row r="256" spans="16:24" ht="15">
      <c r="P256" s="4"/>
      <c r="Q256" s="28"/>
      <c r="R256" s="25"/>
      <c r="S256" s="27"/>
      <c r="T256" s="27"/>
      <c r="U256" s="27"/>
      <c r="V256" s="27"/>
      <c r="W256" s="27"/>
      <c r="X256" s="27"/>
    </row>
    <row r="257" spans="16:24" ht="15">
      <c r="P257" s="4"/>
      <c r="Q257" s="28"/>
      <c r="R257" s="25"/>
      <c r="S257" s="27"/>
      <c r="T257" s="27"/>
      <c r="U257" s="27"/>
      <c r="V257" s="27"/>
      <c r="W257" s="27"/>
      <c r="X257" s="27"/>
    </row>
    <row r="258" spans="16:24" ht="15">
      <c r="P258" s="4"/>
      <c r="Q258" s="28"/>
      <c r="R258" s="25"/>
      <c r="S258" s="27"/>
      <c r="T258" s="27"/>
      <c r="U258" s="27"/>
      <c r="V258" s="27"/>
      <c r="W258" s="27"/>
      <c r="X258" s="27"/>
    </row>
    <row r="259" spans="16:24" ht="15">
      <c r="P259" s="4"/>
      <c r="Q259" s="25"/>
      <c r="R259" s="25"/>
      <c r="S259" s="25"/>
      <c r="T259" s="24"/>
      <c r="U259" s="25"/>
      <c r="V259" s="30"/>
      <c r="W259" s="30"/>
      <c r="X259" s="31"/>
    </row>
    <row r="260" spans="16:24" ht="18">
      <c r="P260" s="4"/>
      <c r="Q260" s="217"/>
      <c r="R260" s="217"/>
      <c r="S260" s="217"/>
      <c r="T260" s="217"/>
      <c r="U260" s="217"/>
      <c r="V260" s="217"/>
      <c r="W260" s="217"/>
      <c r="X260" s="217"/>
    </row>
    <row r="261" spans="16:24" ht="15">
      <c r="P261" s="4"/>
      <c r="Q261" s="22"/>
      <c r="R261" s="23"/>
      <c r="S261" s="24"/>
      <c r="T261" s="24"/>
      <c r="U261" s="24"/>
      <c r="V261" s="24"/>
      <c r="W261" s="24"/>
      <c r="X261" s="153"/>
    </row>
    <row r="262" spans="16:24" ht="15">
      <c r="P262" s="4"/>
      <c r="Q262" s="23"/>
      <c r="R262" s="23"/>
      <c r="S262" s="154"/>
      <c r="T262" s="24"/>
      <c r="U262" s="24"/>
      <c r="V262" s="24"/>
      <c r="W262" s="24"/>
      <c r="X262" s="153"/>
    </row>
    <row r="263" spans="16:24" ht="15">
      <c r="P263" s="4"/>
      <c r="Q263" s="25"/>
      <c r="R263" s="25"/>
      <c r="S263" s="27"/>
      <c r="T263" s="27"/>
      <c r="U263" s="27"/>
      <c r="V263" s="27"/>
      <c r="W263" s="27"/>
      <c r="X263" s="27"/>
    </row>
    <row r="264" spans="16:24" ht="15">
      <c r="P264" s="4"/>
      <c r="Q264" s="25"/>
      <c r="R264" s="25"/>
      <c r="S264" s="27"/>
      <c r="T264" s="27"/>
      <c r="U264" s="27"/>
      <c r="V264" s="27"/>
      <c r="W264" s="27"/>
      <c r="X264" s="27"/>
    </row>
    <row r="265" spans="16:24" ht="15">
      <c r="P265" s="4"/>
      <c r="Q265" s="25"/>
      <c r="R265" s="25"/>
      <c r="S265" s="27"/>
      <c r="T265" s="27"/>
      <c r="U265" s="27"/>
      <c r="V265" s="27"/>
      <c r="W265" s="27"/>
      <c r="X265" s="27"/>
    </row>
    <row r="266" spans="16:24" ht="15">
      <c r="P266" s="4"/>
      <c r="Q266" s="25"/>
      <c r="R266" s="25"/>
      <c r="S266" s="27"/>
      <c r="T266" s="27"/>
      <c r="U266" s="27"/>
      <c r="V266" s="27"/>
      <c r="W266" s="27"/>
      <c r="X266" s="27"/>
    </row>
    <row r="267" spans="16:24" ht="15">
      <c r="P267" s="4"/>
      <c r="Q267" s="25"/>
      <c r="R267" s="25"/>
      <c r="S267" s="27"/>
      <c r="T267" s="27"/>
      <c r="U267" s="27"/>
      <c r="V267" s="27"/>
      <c r="W267" s="27"/>
      <c r="X267" s="27"/>
    </row>
    <row r="268" spans="16:24" ht="15">
      <c r="P268" s="4"/>
      <c r="Q268" s="25"/>
      <c r="R268" s="25"/>
      <c r="S268" s="27"/>
      <c r="T268" s="27"/>
      <c r="U268" s="27"/>
      <c r="V268" s="27"/>
      <c r="W268" s="27"/>
      <c r="X268" s="27"/>
    </row>
    <row r="269" spans="16:24" ht="15">
      <c r="P269" s="4"/>
      <c r="Q269" s="25"/>
      <c r="R269" s="25"/>
      <c r="S269" s="27"/>
      <c r="T269" s="27"/>
      <c r="U269" s="27"/>
      <c r="V269" s="27"/>
      <c r="W269" s="27"/>
      <c r="X269" s="27"/>
    </row>
    <row r="270" spans="16:24" ht="15">
      <c r="P270" s="4"/>
      <c r="Q270" s="25"/>
      <c r="R270" s="25"/>
      <c r="S270" s="27"/>
      <c r="T270" s="27"/>
      <c r="U270" s="27"/>
      <c r="V270" s="27"/>
      <c r="W270" s="27"/>
      <c r="X270" s="27"/>
    </row>
    <row r="271" spans="16:24" ht="15">
      <c r="P271" s="4"/>
      <c r="Q271" s="28"/>
      <c r="R271" s="25"/>
      <c r="S271" s="27"/>
      <c r="T271" s="27"/>
      <c r="U271" s="27"/>
      <c r="V271" s="27"/>
      <c r="W271" s="27"/>
      <c r="X271" s="27"/>
    </row>
    <row r="272" spans="16:24" ht="15">
      <c r="P272" s="4"/>
      <c r="Q272" s="25"/>
      <c r="R272" s="25"/>
      <c r="S272" s="27"/>
      <c r="T272" s="27"/>
      <c r="U272" s="27"/>
      <c r="V272" s="27"/>
      <c r="W272" s="27"/>
      <c r="X272" s="27"/>
    </row>
    <row r="273" spans="16:24" ht="15">
      <c r="P273" s="4"/>
      <c r="Q273" s="25"/>
      <c r="R273" s="25"/>
      <c r="S273" s="27"/>
      <c r="T273" s="27"/>
      <c r="U273" s="27"/>
      <c r="V273" s="27"/>
      <c r="W273" s="27"/>
      <c r="X273" s="27"/>
    </row>
    <row r="274" spans="16:24" ht="15">
      <c r="P274" s="4"/>
      <c r="Q274" s="25"/>
      <c r="R274" s="25"/>
      <c r="S274" s="27"/>
      <c r="T274" s="27"/>
      <c r="U274" s="27"/>
      <c r="V274" s="27"/>
      <c r="W274" s="27"/>
      <c r="X274" s="27"/>
    </row>
    <row r="275" spans="16:24" ht="15">
      <c r="P275" s="4"/>
      <c r="Q275" s="25"/>
      <c r="R275" s="25"/>
      <c r="S275" s="27"/>
      <c r="T275" s="27"/>
      <c r="U275" s="27"/>
      <c r="V275" s="27"/>
      <c r="W275" s="27"/>
      <c r="X275" s="27"/>
    </row>
    <row r="276" spans="16:24" ht="15">
      <c r="P276" s="4"/>
      <c r="Q276" s="25"/>
      <c r="R276" s="25"/>
      <c r="S276" s="27"/>
      <c r="T276" s="27"/>
      <c r="U276" s="27"/>
      <c r="V276" s="27"/>
      <c r="W276" s="27"/>
      <c r="X276" s="27"/>
    </row>
    <row r="277" spans="16:24" ht="15">
      <c r="P277" s="4"/>
      <c r="Q277" s="25"/>
      <c r="R277" s="25"/>
      <c r="S277" s="27"/>
      <c r="T277" s="27"/>
      <c r="U277" s="27"/>
      <c r="V277" s="27"/>
      <c r="W277" s="27"/>
      <c r="X277" s="27"/>
    </row>
    <row r="278" spans="16:24" ht="15">
      <c r="P278" s="4"/>
      <c r="Q278" s="25"/>
      <c r="R278" s="25"/>
      <c r="S278" s="27"/>
      <c r="T278" s="27"/>
      <c r="U278" s="27"/>
      <c r="V278" s="27"/>
      <c r="W278" s="27"/>
      <c r="X278" s="27"/>
    </row>
    <row r="279" spans="16:24" ht="15">
      <c r="P279" s="4"/>
      <c r="Q279" s="25"/>
      <c r="R279" s="25"/>
      <c r="S279" s="27"/>
      <c r="T279" s="27"/>
      <c r="U279" s="27"/>
      <c r="V279" s="27"/>
      <c r="W279" s="27"/>
      <c r="X279" s="27"/>
    </row>
    <row r="280" spans="16:24" ht="15">
      <c r="P280" s="4"/>
      <c r="Q280" s="28"/>
      <c r="R280" s="25"/>
      <c r="S280" s="27"/>
      <c r="T280" s="27"/>
      <c r="U280" s="27"/>
      <c r="V280" s="27"/>
      <c r="W280" s="27"/>
      <c r="X280" s="27"/>
    </row>
    <row r="281" spans="16:24" ht="15">
      <c r="P281" s="4"/>
      <c r="Q281" s="25"/>
      <c r="R281" s="25"/>
      <c r="S281" s="27"/>
      <c r="T281" s="27"/>
      <c r="U281" s="27"/>
      <c r="V281" s="27"/>
      <c r="W281" s="27"/>
      <c r="X281" s="27"/>
    </row>
    <row r="282" spans="16:24" ht="15">
      <c r="P282" s="4"/>
      <c r="Q282" s="25"/>
      <c r="R282" s="25"/>
      <c r="S282" s="27"/>
      <c r="T282" s="27"/>
      <c r="U282" s="27"/>
      <c r="V282" s="27"/>
      <c r="W282" s="27"/>
      <c r="X282" s="27"/>
    </row>
    <row r="283" spans="16:24" ht="15">
      <c r="P283" s="4"/>
      <c r="Q283" s="25"/>
      <c r="R283" s="25"/>
      <c r="S283" s="27"/>
      <c r="T283" s="27"/>
      <c r="U283" s="27"/>
      <c r="V283" s="27"/>
      <c r="W283" s="27"/>
      <c r="X283" s="27"/>
    </row>
    <row r="284" spans="16:24" ht="15">
      <c r="P284" s="4"/>
      <c r="Q284" s="25"/>
      <c r="R284" s="25"/>
      <c r="S284" s="27"/>
      <c r="T284" s="27"/>
      <c r="U284" s="27"/>
      <c r="V284" s="27"/>
      <c r="W284" s="27"/>
      <c r="X284" s="27"/>
    </row>
    <row r="285" spans="16:24" ht="15">
      <c r="P285" s="4"/>
      <c r="Q285" s="25"/>
      <c r="R285" s="25"/>
      <c r="S285" s="27"/>
      <c r="T285" s="27"/>
      <c r="U285" s="27"/>
      <c r="V285" s="27"/>
      <c r="W285" s="27"/>
      <c r="X285" s="27"/>
    </row>
    <row r="286" spans="16:24" ht="15">
      <c r="P286" s="4"/>
      <c r="Q286" s="25"/>
      <c r="R286" s="25"/>
      <c r="S286" s="27"/>
      <c r="T286" s="27"/>
      <c r="U286" s="27"/>
      <c r="V286" s="27"/>
      <c r="W286" s="27"/>
      <c r="X286" s="27"/>
    </row>
    <row r="287" spans="16:24" ht="15">
      <c r="P287" s="4"/>
      <c r="Q287" s="25"/>
      <c r="R287" s="25"/>
      <c r="S287" s="27"/>
      <c r="T287" s="27"/>
      <c r="U287" s="27"/>
      <c r="V287" s="27"/>
      <c r="W287" s="27"/>
      <c r="X287" s="27"/>
    </row>
    <row r="288" spans="16:24" ht="15">
      <c r="P288" s="4"/>
      <c r="Q288" s="25"/>
      <c r="R288" s="25"/>
      <c r="S288" s="27"/>
      <c r="T288" s="27"/>
      <c r="U288" s="27"/>
      <c r="V288" s="27"/>
      <c r="W288" s="27"/>
      <c r="X288" s="27"/>
    </row>
    <row r="289" spans="16:24" ht="15">
      <c r="P289" s="4"/>
      <c r="Q289" s="25"/>
      <c r="R289" s="25"/>
      <c r="S289" s="27"/>
      <c r="T289" s="27"/>
      <c r="U289" s="27"/>
      <c r="V289" s="27"/>
      <c r="W289" s="27"/>
      <c r="X289" s="27"/>
    </row>
    <row r="290" spans="16:24" ht="15">
      <c r="P290" s="4"/>
      <c r="Q290" s="25"/>
      <c r="R290" s="25"/>
      <c r="S290" s="27"/>
      <c r="T290" s="27"/>
      <c r="U290" s="27"/>
      <c r="V290" s="27"/>
      <c r="W290" s="27"/>
      <c r="X290" s="27"/>
    </row>
    <row r="291" spans="16:24" ht="15">
      <c r="P291" s="4"/>
      <c r="Q291" s="25"/>
      <c r="R291" s="25"/>
      <c r="S291" s="27"/>
      <c r="T291" s="27"/>
      <c r="U291" s="27"/>
      <c r="V291" s="27"/>
      <c r="W291" s="27"/>
      <c r="X291" s="27"/>
    </row>
    <row r="292" spans="16:24" ht="15">
      <c r="P292" s="4"/>
      <c r="Q292" s="28"/>
      <c r="R292" s="25"/>
      <c r="S292" s="27"/>
      <c r="T292" s="27"/>
      <c r="U292" s="27"/>
      <c r="V292" s="27"/>
      <c r="W292" s="27"/>
      <c r="X292" s="27"/>
    </row>
    <row r="293" spans="16:24" ht="15">
      <c r="P293" s="4"/>
      <c r="Q293" s="24"/>
      <c r="R293" s="25"/>
      <c r="S293" s="27"/>
      <c r="T293" s="27"/>
      <c r="U293" s="27"/>
      <c r="V293" s="27"/>
      <c r="W293" s="27"/>
      <c r="X293" s="27"/>
    </row>
    <row r="294" spans="16:24" ht="15">
      <c r="P294" s="4"/>
      <c r="Q294" s="25"/>
      <c r="R294" s="25"/>
      <c r="S294" s="27"/>
      <c r="T294" s="27"/>
      <c r="U294" s="27"/>
      <c r="V294" s="27"/>
      <c r="W294" s="27"/>
      <c r="X294" s="27"/>
    </row>
    <row r="295" spans="16:24" ht="15">
      <c r="P295" s="4"/>
      <c r="Q295" s="25"/>
      <c r="R295" s="25"/>
      <c r="S295" s="27"/>
      <c r="T295" s="27"/>
      <c r="U295" s="27"/>
      <c r="V295" s="27"/>
      <c r="W295" s="27"/>
      <c r="X295" s="27"/>
    </row>
    <row r="296" spans="16:24" ht="15">
      <c r="P296" s="4"/>
      <c r="Q296" s="25"/>
      <c r="R296" s="25"/>
      <c r="S296" s="25"/>
      <c r="T296" s="24"/>
      <c r="U296" s="25"/>
      <c r="V296" s="30"/>
      <c r="W296" s="30"/>
      <c r="X296" s="31"/>
    </row>
    <row r="297" spans="16:24" ht="18">
      <c r="P297" s="4"/>
      <c r="Q297" s="217"/>
      <c r="R297" s="217"/>
      <c r="S297" s="217"/>
      <c r="T297" s="217"/>
      <c r="U297" s="217"/>
      <c r="V297" s="217"/>
      <c r="W297" s="217"/>
      <c r="X297" s="152"/>
    </row>
    <row r="298" spans="16:24" ht="15">
      <c r="P298" s="4"/>
      <c r="Q298" s="22"/>
      <c r="R298" s="23"/>
      <c r="S298" s="24"/>
      <c r="T298" s="24"/>
      <c r="U298" s="24"/>
      <c r="V298" s="24"/>
      <c r="W298" s="24"/>
      <c r="X298" s="153"/>
    </row>
    <row r="299" spans="16:24" ht="15">
      <c r="P299" s="4"/>
      <c r="Q299" s="23"/>
      <c r="R299" s="23"/>
      <c r="S299" s="154"/>
      <c r="T299" s="24"/>
      <c r="U299" s="24"/>
      <c r="V299" s="24"/>
      <c r="W299" s="24"/>
      <c r="X299" s="153"/>
    </row>
    <row r="300" spans="16:24" ht="15">
      <c r="P300" s="4"/>
      <c r="Q300" s="25"/>
      <c r="R300" s="25"/>
      <c r="S300" s="26"/>
      <c r="T300" s="26"/>
      <c r="U300" s="26"/>
      <c r="V300" s="26"/>
      <c r="W300" s="26"/>
      <c r="X300" s="27"/>
    </row>
    <row r="301" spans="16:24" ht="15">
      <c r="P301" s="4"/>
      <c r="Q301" s="25"/>
      <c r="R301" s="25"/>
      <c r="S301" s="27"/>
      <c r="T301" s="27"/>
      <c r="U301" s="27"/>
      <c r="V301" s="27"/>
      <c r="W301" s="27"/>
      <c r="X301" s="27"/>
    </row>
    <row r="302" spans="16:24" ht="15">
      <c r="P302" s="4"/>
      <c r="Q302" s="25"/>
      <c r="R302" s="25"/>
      <c r="S302" s="27"/>
      <c r="T302" s="27"/>
      <c r="U302" s="27"/>
      <c r="V302" s="27"/>
      <c r="W302" s="27"/>
      <c r="X302" s="27"/>
    </row>
    <row r="303" spans="16:24" ht="15">
      <c r="P303" s="4"/>
      <c r="Q303" s="25"/>
      <c r="R303" s="25"/>
      <c r="S303" s="27"/>
      <c r="T303" s="27"/>
      <c r="U303" s="27"/>
      <c r="V303" s="27"/>
      <c r="W303" s="27"/>
      <c r="X303" s="27"/>
    </row>
    <row r="304" spans="16:24" ht="15">
      <c r="P304" s="4"/>
      <c r="Q304" s="25"/>
      <c r="R304" s="25"/>
      <c r="S304" s="27"/>
      <c r="T304" s="27"/>
      <c r="U304" s="27"/>
      <c r="V304" s="27"/>
      <c r="W304" s="27"/>
      <c r="X304" s="27"/>
    </row>
    <row r="305" spans="16:24" ht="15">
      <c r="P305" s="4"/>
      <c r="Q305" s="25"/>
      <c r="R305" s="25"/>
      <c r="S305" s="27"/>
      <c r="T305" s="27"/>
      <c r="U305" s="27"/>
      <c r="V305" s="27"/>
      <c r="W305" s="27"/>
      <c r="X305" s="27"/>
    </row>
    <row r="306" spans="16:24" ht="15">
      <c r="P306" s="4"/>
      <c r="Q306" s="25"/>
      <c r="R306" s="25"/>
      <c r="S306" s="27"/>
      <c r="T306" s="27"/>
      <c r="U306" s="27"/>
      <c r="V306" s="27"/>
      <c r="W306" s="27"/>
      <c r="X306" s="27"/>
    </row>
    <row r="307" spans="16:24" ht="15">
      <c r="P307" s="4"/>
      <c r="Q307" s="25"/>
      <c r="R307" s="25"/>
      <c r="S307" s="27"/>
      <c r="T307" s="27"/>
      <c r="U307" s="27"/>
      <c r="V307" s="27"/>
      <c r="W307" s="27"/>
      <c r="X307" s="27"/>
    </row>
    <row r="308" spans="16:24" ht="15">
      <c r="P308" s="4"/>
      <c r="Q308" s="25"/>
      <c r="R308" s="25"/>
      <c r="S308" s="27"/>
      <c r="T308" s="27"/>
      <c r="U308" s="27"/>
      <c r="V308" s="27"/>
      <c r="W308" s="27"/>
      <c r="X308" s="27"/>
    </row>
    <row r="309" spans="16:24" ht="15">
      <c r="P309" s="4"/>
      <c r="Q309" s="24"/>
      <c r="R309" s="25"/>
      <c r="S309" s="27"/>
      <c r="T309" s="27"/>
      <c r="U309" s="27"/>
      <c r="V309" s="27"/>
      <c r="W309" s="27"/>
      <c r="X309" s="27"/>
    </row>
    <row r="310" spans="16:24" ht="15">
      <c r="P310" s="4"/>
      <c r="Q310" s="25"/>
      <c r="R310" s="25"/>
      <c r="S310" s="27"/>
      <c r="T310" s="27"/>
      <c r="U310" s="27"/>
      <c r="V310" s="27"/>
      <c r="W310" s="27"/>
      <c r="X310" s="27"/>
    </row>
    <row r="311" spans="16:24" ht="15">
      <c r="P311" s="4"/>
      <c r="Q311" s="25"/>
      <c r="R311" s="25"/>
      <c r="S311" s="27"/>
      <c r="T311" s="27"/>
      <c r="U311" s="27"/>
      <c r="V311" s="27"/>
      <c r="W311" s="27"/>
      <c r="X311" s="27"/>
    </row>
    <row r="312" spans="16:24" ht="15">
      <c r="P312" s="4"/>
      <c r="Q312" s="25"/>
      <c r="R312" s="25"/>
      <c r="S312" s="27"/>
      <c r="T312" s="27"/>
      <c r="U312" s="27"/>
      <c r="V312" s="27"/>
      <c r="W312" s="27"/>
      <c r="X312" s="27"/>
    </row>
    <row r="313" spans="16:24" ht="15">
      <c r="P313" s="4"/>
      <c r="Q313" s="25"/>
      <c r="R313" s="25"/>
      <c r="S313" s="27"/>
      <c r="T313" s="27"/>
      <c r="U313" s="27"/>
      <c r="V313" s="27"/>
      <c r="W313" s="27"/>
      <c r="X313" s="27"/>
    </row>
    <row r="314" spans="16:24" ht="15">
      <c r="P314" s="4"/>
      <c r="Q314" s="25"/>
      <c r="R314" s="25"/>
      <c r="S314" s="27"/>
      <c r="T314" s="27"/>
      <c r="U314" s="27"/>
      <c r="V314" s="27"/>
      <c r="W314" s="27"/>
      <c r="X314" s="27"/>
    </row>
    <row r="315" spans="16:24" ht="15">
      <c r="P315" s="4"/>
      <c r="Q315" s="25"/>
      <c r="R315" s="25"/>
      <c r="S315" s="27"/>
      <c r="T315" s="27"/>
      <c r="U315" s="27"/>
      <c r="V315" s="27"/>
      <c r="W315" s="27"/>
      <c r="X315" s="27"/>
    </row>
    <row r="316" spans="16:24" ht="15">
      <c r="P316" s="4"/>
      <c r="Q316" s="25"/>
      <c r="R316" s="25"/>
      <c r="S316" s="27"/>
      <c r="T316" s="27"/>
      <c r="U316" s="27"/>
      <c r="V316" s="27"/>
      <c r="W316" s="27"/>
      <c r="X316" s="27"/>
    </row>
    <row r="317" spans="16:24" ht="15">
      <c r="P317" s="4"/>
      <c r="Q317" s="25"/>
      <c r="R317" s="25"/>
      <c r="S317" s="27"/>
      <c r="T317" s="27"/>
      <c r="U317" s="27"/>
      <c r="V317" s="27"/>
      <c r="W317" s="27"/>
      <c r="X317" s="27"/>
    </row>
    <row r="318" spans="16:24" ht="15">
      <c r="P318" s="4"/>
      <c r="Q318" s="25"/>
      <c r="R318" s="25"/>
      <c r="S318" s="27"/>
      <c r="T318" s="27"/>
      <c r="U318" s="27"/>
      <c r="V318" s="27"/>
      <c r="W318" s="27"/>
      <c r="X318" s="27"/>
    </row>
    <row r="319" spans="16:24" ht="15">
      <c r="P319" s="4"/>
      <c r="Q319" s="28"/>
      <c r="R319" s="25"/>
      <c r="S319" s="27"/>
      <c r="T319" s="27"/>
      <c r="U319" s="27"/>
      <c r="V319" s="27"/>
      <c r="W319" s="27"/>
      <c r="X319" s="27"/>
    </row>
    <row r="320" spans="16:24" ht="15">
      <c r="P320" s="4"/>
      <c r="Q320" s="25"/>
      <c r="R320" s="25"/>
      <c r="S320" s="27"/>
      <c r="T320" s="27"/>
      <c r="U320" s="27"/>
      <c r="V320" s="27"/>
      <c r="W320" s="27"/>
      <c r="X320" s="27"/>
    </row>
    <row r="321" spans="16:24" ht="15">
      <c r="P321" s="4"/>
      <c r="Q321" s="25"/>
      <c r="R321" s="25"/>
      <c r="S321" s="27"/>
      <c r="T321" s="27"/>
      <c r="U321" s="27"/>
      <c r="V321" s="27"/>
      <c r="W321" s="27"/>
      <c r="X321" s="27"/>
    </row>
    <row r="322" spans="16:24" ht="15">
      <c r="P322" s="4"/>
      <c r="Q322" s="25"/>
      <c r="R322" s="25"/>
      <c r="S322" s="27"/>
      <c r="T322" s="27"/>
      <c r="U322" s="27"/>
      <c r="V322" s="27"/>
      <c r="W322" s="27"/>
      <c r="X322" s="27"/>
    </row>
    <row r="323" spans="16:24" ht="15">
      <c r="P323" s="4"/>
      <c r="Q323" s="25"/>
      <c r="R323" s="25"/>
      <c r="S323" s="27"/>
      <c r="T323" s="27"/>
      <c r="U323" s="27"/>
      <c r="V323" s="27"/>
      <c r="W323" s="27"/>
      <c r="X323" s="27"/>
    </row>
    <row r="324" spans="16:24" ht="15">
      <c r="P324" s="4"/>
      <c r="Q324" s="25"/>
      <c r="R324" s="25"/>
      <c r="S324" s="27"/>
      <c r="T324" s="27"/>
      <c r="U324" s="27"/>
      <c r="V324" s="27"/>
      <c r="W324" s="27"/>
      <c r="X324" s="27"/>
    </row>
    <row r="325" spans="16:24" ht="15">
      <c r="P325" s="4"/>
      <c r="Q325" s="25"/>
      <c r="R325" s="25"/>
      <c r="S325" s="27"/>
      <c r="T325" s="27"/>
      <c r="U325" s="27"/>
      <c r="V325" s="27"/>
      <c r="W325" s="27"/>
      <c r="X325" s="27"/>
    </row>
    <row r="326" spans="16:24" ht="15">
      <c r="P326" s="4"/>
      <c r="Q326" s="25"/>
      <c r="R326" s="25"/>
      <c r="S326" s="27"/>
      <c r="T326" s="27"/>
      <c r="U326" s="27"/>
      <c r="V326" s="27"/>
      <c r="W326" s="27"/>
      <c r="X326" s="27"/>
    </row>
    <row r="327" spans="16:24" ht="15">
      <c r="P327" s="4"/>
      <c r="Q327" s="28"/>
      <c r="R327" s="25"/>
      <c r="S327" s="27"/>
      <c r="T327" s="27"/>
      <c r="U327" s="27"/>
      <c r="V327" s="27"/>
      <c r="W327" s="27"/>
      <c r="X327" s="27"/>
    </row>
    <row r="328" spans="16:24" ht="15">
      <c r="P328" s="4"/>
      <c r="Q328" s="25"/>
      <c r="R328" s="25"/>
      <c r="S328" s="27"/>
      <c r="T328" s="27"/>
      <c r="U328" s="27"/>
      <c r="V328" s="27"/>
      <c r="W328" s="27"/>
      <c r="X328" s="27"/>
    </row>
    <row r="329" spans="16:24" ht="15">
      <c r="P329" s="4"/>
      <c r="Q329" s="25"/>
      <c r="R329" s="25"/>
      <c r="S329" s="27"/>
      <c r="T329" s="27"/>
      <c r="U329" s="27"/>
      <c r="V329" s="27"/>
      <c r="W329" s="27"/>
      <c r="X329" s="27"/>
    </row>
    <row r="330" spans="16:24" ht="15">
      <c r="P330" s="4"/>
      <c r="Q330" s="25"/>
      <c r="R330" s="25"/>
      <c r="S330" s="27"/>
      <c r="T330" s="27"/>
      <c r="U330" s="27"/>
      <c r="V330" s="27"/>
      <c r="W330" s="27"/>
      <c r="X330" s="27"/>
    </row>
    <row r="331" spans="16:24" ht="15">
      <c r="P331" s="4"/>
      <c r="Q331" s="25"/>
      <c r="R331" s="25"/>
      <c r="S331" s="27"/>
      <c r="T331" s="27"/>
      <c r="U331" s="27"/>
      <c r="V331" s="27"/>
      <c r="W331" s="27"/>
      <c r="X331" s="27"/>
    </row>
    <row r="332" spans="16:24" ht="15">
      <c r="P332" s="4"/>
      <c r="Q332" s="28"/>
      <c r="R332" s="25"/>
      <c r="S332" s="27"/>
      <c r="T332" s="27"/>
      <c r="U332" s="27"/>
      <c r="V332" s="27"/>
      <c r="W332" s="27"/>
      <c r="X332" s="27"/>
    </row>
    <row r="333" spans="16:24" ht="15">
      <c r="P333" s="4"/>
      <c r="Q333" s="28"/>
      <c r="R333" s="25"/>
      <c r="S333" s="27"/>
      <c r="T333" s="27"/>
      <c r="U333" s="27"/>
      <c r="V333" s="27"/>
      <c r="W333" s="27"/>
      <c r="X333" s="27"/>
    </row>
    <row r="334" spans="16:24" ht="15">
      <c r="P334" s="4"/>
      <c r="Q334" s="28"/>
      <c r="R334" s="25"/>
      <c r="S334" s="27"/>
      <c r="T334" s="27"/>
      <c r="U334" s="27"/>
      <c r="V334" s="27"/>
      <c r="W334" s="27"/>
      <c r="X334" s="27"/>
    </row>
    <row r="335" spans="16:24" ht="15">
      <c r="P335" s="4"/>
      <c r="Q335" s="28"/>
      <c r="R335" s="25"/>
      <c r="S335" s="27"/>
      <c r="T335" s="27"/>
      <c r="U335" s="27"/>
      <c r="V335" s="27"/>
      <c r="W335" s="27"/>
      <c r="X335" s="27"/>
    </row>
    <row r="336" spans="16:24" ht="18">
      <c r="P336" s="4"/>
      <c r="Q336" s="217"/>
      <c r="R336" s="217"/>
      <c r="S336" s="217"/>
      <c r="T336" s="217"/>
      <c r="U336" s="217"/>
      <c r="V336" s="217"/>
      <c r="W336" s="217"/>
      <c r="X336" s="152"/>
    </row>
    <row r="337" spans="16:24" ht="15">
      <c r="P337" s="4"/>
      <c r="Q337" s="22"/>
      <c r="R337" s="23"/>
      <c r="S337" s="24"/>
      <c r="T337" s="24"/>
      <c r="U337" s="24"/>
      <c r="V337" s="24"/>
      <c r="W337" s="24"/>
      <c r="X337" s="153"/>
    </row>
    <row r="338" spans="16:24" ht="15">
      <c r="P338" s="4"/>
      <c r="Q338" s="23"/>
      <c r="R338" s="23"/>
      <c r="S338" s="154"/>
      <c r="T338" s="24"/>
      <c r="U338" s="24"/>
      <c r="V338" s="24"/>
      <c r="W338" s="24"/>
      <c r="X338" s="153"/>
    </row>
    <row r="339" spans="16:24" ht="15">
      <c r="P339" s="4"/>
      <c r="Q339" s="25"/>
      <c r="R339" s="25"/>
      <c r="S339" s="27"/>
      <c r="T339" s="27"/>
      <c r="U339" s="27"/>
      <c r="V339" s="27"/>
      <c r="W339" s="27"/>
      <c r="X339" s="27"/>
    </row>
    <row r="340" spans="16:24" ht="15">
      <c r="P340" s="4"/>
      <c r="Q340" s="25"/>
      <c r="R340" s="25"/>
      <c r="S340" s="27"/>
      <c r="T340" s="27"/>
      <c r="U340" s="27"/>
      <c r="V340" s="27"/>
      <c r="W340" s="27"/>
      <c r="X340" s="27"/>
    </row>
    <row r="341" spans="16:24" ht="15">
      <c r="P341" s="4"/>
      <c r="Q341" s="25"/>
      <c r="R341" s="25"/>
      <c r="S341" s="27"/>
      <c r="T341" s="27"/>
      <c r="U341" s="27"/>
      <c r="V341" s="27"/>
      <c r="W341" s="27"/>
      <c r="X341" s="27"/>
    </row>
    <row r="342" spans="16:24" ht="15">
      <c r="P342" s="4"/>
      <c r="Q342" s="25"/>
      <c r="R342" s="25"/>
      <c r="S342" s="27"/>
      <c r="T342" s="27"/>
      <c r="U342" s="27"/>
      <c r="V342" s="27"/>
      <c r="W342" s="27"/>
      <c r="X342" s="27"/>
    </row>
    <row r="343" spans="16:24" ht="15">
      <c r="P343" s="4"/>
      <c r="Q343" s="25"/>
      <c r="R343" s="25"/>
      <c r="S343" s="27"/>
      <c r="T343" s="27"/>
      <c r="U343" s="27"/>
      <c r="V343" s="27"/>
      <c r="W343" s="27"/>
      <c r="X343" s="27"/>
    </row>
    <row r="344" spans="16:24" ht="15">
      <c r="P344" s="4"/>
      <c r="Q344" s="25"/>
      <c r="R344" s="25"/>
      <c r="S344" s="27"/>
      <c r="T344" s="27"/>
      <c r="U344" s="27"/>
      <c r="V344" s="27"/>
      <c r="W344" s="27"/>
      <c r="X344" s="27"/>
    </row>
    <row r="345" spans="16:24" ht="15">
      <c r="P345" s="4"/>
      <c r="Q345" s="25"/>
      <c r="R345" s="25"/>
      <c r="S345" s="27"/>
      <c r="T345" s="27"/>
      <c r="U345" s="27"/>
      <c r="V345" s="27"/>
      <c r="W345" s="27"/>
      <c r="X345" s="27"/>
    </row>
    <row r="346" spans="16:24" ht="15">
      <c r="P346" s="4"/>
      <c r="Q346" s="25"/>
      <c r="R346" s="25"/>
      <c r="S346" s="27"/>
      <c r="T346" s="27"/>
      <c r="U346" s="27"/>
      <c r="V346" s="27"/>
      <c r="W346" s="27"/>
      <c r="X346" s="27"/>
    </row>
    <row r="347" spans="16:24" ht="15">
      <c r="P347" s="4"/>
      <c r="Q347" s="28"/>
      <c r="R347" s="25"/>
      <c r="S347" s="27"/>
      <c r="T347" s="27"/>
      <c r="U347" s="27"/>
      <c r="V347" s="27"/>
      <c r="W347" s="27"/>
      <c r="X347" s="27"/>
    </row>
    <row r="348" spans="16:24" ht="15">
      <c r="P348" s="4"/>
      <c r="Q348" s="25"/>
      <c r="R348" s="25"/>
      <c r="S348" s="27"/>
      <c r="T348" s="27"/>
      <c r="U348" s="27"/>
      <c r="V348" s="27"/>
      <c r="W348" s="27"/>
      <c r="X348" s="27"/>
    </row>
    <row r="349" spans="16:24" ht="15">
      <c r="P349" s="4"/>
      <c r="Q349" s="25"/>
      <c r="R349" s="25"/>
      <c r="S349" s="27"/>
      <c r="T349" s="27"/>
      <c r="U349" s="27"/>
      <c r="V349" s="27"/>
      <c r="W349" s="27"/>
      <c r="X349" s="27"/>
    </row>
    <row r="350" spans="16:24" ht="15">
      <c r="P350" s="4"/>
      <c r="Q350" s="25"/>
      <c r="R350" s="25"/>
      <c r="S350" s="27"/>
      <c r="T350" s="27"/>
      <c r="U350" s="27"/>
      <c r="V350" s="27"/>
      <c r="W350" s="27"/>
      <c r="X350" s="27"/>
    </row>
    <row r="351" spans="16:24" ht="15">
      <c r="P351" s="4"/>
      <c r="Q351" s="25"/>
      <c r="R351" s="25"/>
      <c r="S351" s="27"/>
      <c r="T351" s="27"/>
      <c r="U351" s="27"/>
      <c r="V351" s="27"/>
      <c r="W351" s="27"/>
      <c r="X351" s="27"/>
    </row>
    <row r="352" spans="16:24" ht="15">
      <c r="P352" s="4"/>
      <c r="Q352" s="25"/>
      <c r="R352" s="25"/>
      <c r="S352" s="27"/>
      <c r="T352" s="27"/>
      <c r="U352" s="27"/>
      <c r="V352" s="27"/>
      <c r="W352" s="27"/>
      <c r="X352" s="27"/>
    </row>
    <row r="353" spans="16:24" ht="15">
      <c r="P353" s="4"/>
      <c r="Q353" s="25"/>
      <c r="R353" s="25"/>
      <c r="S353" s="27"/>
      <c r="T353" s="27"/>
      <c r="U353" s="27"/>
      <c r="V353" s="27"/>
      <c r="W353" s="27"/>
      <c r="X353" s="27"/>
    </row>
    <row r="354" spans="16:24" ht="15">
      <c r="P354" s="4"/>
      <c r="Q354" s="25"/>
      <c r="R354" s="25"/>
      <c r="S354" s="27"/>
      <c r="T354" s="27"/>
      <c r="U354" s="27"/>
      <c r="V354" s="27"/>
      <c r="W354" s="27"/>
      <c r="X354" s="27"/>
    </row>
    <row r="355" spans="16:24" ht="15">
      <c r="P355" s="4"/>
      <c r="Q355" s="25"/>
      <c r="R355" s="25"/>
      <c r="S355" s="27"/>
      <c r="T355" s="27"/>
      <c r="U355" s="27"/>
      <c r="V355" s="27"/>
      <c r="W355" s="27"/>
      <c r="X355" s="27"/>
    </row>
    <row r="356" spans="16:24" ht="15">
      <c r="P356" s="4"/>
      <c r="Q356" s="28"/>
      <c r="R356" s="25"/>
      <c r="S356" s="27"/>
      <c r="T356" s="27"/>
      <c r="U356" s="27"/>
      <c r="V356" s="27"/>
      <c r="W356" s="27"/>
      <c r="X356" s="27"/>
    </row>
    <row r="357" spans="16:24" ht="15">
      <c r="P357" s="4"/>
      <c r="Q357" s="25"/>
      <c r="R357" s="25"/>
      <c r="S357" s="27"/>
      <c r="T357" s="27"/>
      <c r="U357" s="27"/>
      <c r="V357" s="27"/>
      <c r="W357" s="27"/>
      <c r="X357" s="27"/>
    </row>
    <row r="358" spans="16:24" ht="15">
      <c r="P358" s="4"/>
      <c r="Q358" s="25"/>
      <c r="R358" s="25"/>
      <c r="S358" s="27"/>
      <c r="T358" s="27"/>
      <c r="U358" s="27"/>
      <c r="V358" s="27"/>
      <c r="W358" s="27"/>
      <c r="X358" s="27"/>
    </row>
    <row r="359" spans="16:24" ht="15">
      <c r="P359" s="4"/>
      <c r="Q359" s="25"/>
      <c r="R359" s="25"/>
      <c r="S359" s="27"/>
      <c r="T359" s="27"/>
      <c r="U359" s="27"/>
      <c r="V359" s="27"/>
      <c r="W359" s="27"/>
      <c r="X359" s="27"/>
    </row>
    <row r="360" spans="16:24" ht="15">
      <c r="P360" s="4"/>
      <c r="Q360" s="25"/>
      <c r="R360" s="25"/>
      <c r="S360" s="27"/>
      <c r="T360" s="27"/>
      <c r="U360" s="27"/>
      <c r="V360" s="27"/>
      <c r="W360" s="27"/>
      <c r="X360" s="27"/>
    </row>
    <row r="361" spans="16:24" ht="15">
      <c r="P361" s="4"/>
      <c r="Q361" s="25"/>
      <c r="R361" s="25"/>
      <c r="S361" s="27"/>
      <c r="T361" s="27"/>
      <c r="U361" s="27"/>
      <c r="V361" s="27"/>
      <c r="W361" s="27"/>
      <c r="X361" s="27"/>
    </row>
    <row r="362" spans="16:24" ht="15">
      <c r="P362" s="4"/>
      <c r="Q362" s="25"/>
      <c r="R362" s="25"/>
      <c r="S362" s="27"/>
      <c r="T362" s="27"/>
      <c r="U362" s="27"/>
      <c r="V362" s="27"/>
      <c r="W362" s="27"/>
      <c r="X362" s="27"/>
    </row>
    <row r="363" spans="16:24" ht="15">
      <c r="P363" s="4"/>
      <c r="Q363" s="25"/>
      <c r="R363" s="25"/>
      <c r="S363" s="27"/>
      <c r="T363" s="27"/>
      <c r="U363" s="27"/>
      <c r="V363" s="27"/>
      <c r="W363" s="27"/>
      <c r="X363" s="27"/>
    </row>
    <row r="364" spans="16:24" ht="15">
      <c r="P364" s="4"/>
      <c r="Q364" s="25"/>
      <c r="R364" s="25"/>
      <c r="S364" s="27"/>
      <c r="T364" s="27"/>
      <c r="U364" s="27"/>
      <c r="V364" s="27"/>
      <c r="W364" s="27"/>
      <c r="X364" s="27"/>
    </row>
    <row r="365" spans="16:24" ht="15">
      <c r="P365" s="4"/>
      <c r="Q365" s="25"/>
      <c r="R365" s="25"/>
      <c r="S365" s="27"/>
      <c r="T365" s="27"/>
      <c r="U365" s="27"/>
      <c r="V365" s="27"/>
      <c r="W365" s="27"/>
      <c r="X365" s="27"/>
    </row>
    <row r="366" spans="16:24" ht="15">
      <c r="P366" s="4"/>
      <c r="Q366" s="25"/>
      <c r="R366" s="25"/>
      <c r="S366" s="27"/>
      <c r="T366" s="27"/>
      <c r="U366" s="27"/>
      <c r="V366" s="27"/>
      <c r="W366" s="27"/>
      <c r="X366" s="27"/>
    </row>
    <row r="367" spans="16:24" ht="15">
      <c r="P367" s="4"/>
      <c r="Q367" s="25"/>
      <c r="R367" s="25"/>
      <c r="S367" s="27"/>
      <c r="T367" s="27"/>
      <c r="U367" s="27"/>
      <c r="V367" s="27"/>
      <c r="W367" s="27"/>
      <c r="X367" s="27"/>
    </row>
    <row r="368" spans="16:24" ht="15">
      <c r="P368" s="4"/>
      <c r="Q368" s="28"/>
      <c r="R368" s="25"/>
      <c r="S368" s="27"/>
      <c r="T368" s="27"/>
      <c r="U368" s="27"/>
      <c r="V368" s="27"/>
      <c r="W368" s="27"/>
      <c r="X368" s="27"/>
    </row>
    <row r="369" spans="16:24" ht="15">
      <c r="P369" s="4"/>
      <c r="Q369" s="28"/>
      <c r="R369" s="25"/>
      <c r="S369" s="27"/>
      <c r="T369" s="27"/>
      <c r="U369" s="27"/>
      <c r="V369" s="27"/>
      <c r="W369" s="27"/>
      <c r="X369" s="27"/>
    </row>
    <row r="370" spans="16:24" ht="15">
      <c r="P370" s="4"/>
      <c r="Q370" s="24"/>
      <c r="R370" s="25"/>
      <c r="S370" s="27"/>
      <c r="T370" s="27"/>
      <c r="U370" s="27"/>
      <c r="V370" s="27"/>
      <c r="W370" s="27"/>
      <c r="X370" s="27"/>
    </row>
    <row r="371" spans="16:24" ht="15">
      <c r="P371" s="4"/>
      <c r="Q371" s="25"/>
      <c r="R371" s="25"/>
      <c r="S371" s="27"/>
      <c r="T371" s="27"/>
      <c r="U371" s="27"/>
      <c r="V371" s="27"/>
      <c r="W371" s="27"/>
      <c r="X371" s="27"/>
    </row>
    <row r="372" spans="16:24" ht="15">
      <c r="P372" s="4"/>
      <c r="Q372" s="25"/>
      <c r="R372" s="25"/>
      <c r="S372" s="27"/>
      <c r="T372" s="27"/>
      <c r="U372" s="27"/>
      <c r="V372" s="27"/>
      <c r="W372" s="27"/>
      <c r="X372" s="27"/>
    </row>
    <row r="373" spans="16:24" ht="15">
      <c r="P373" s="4"/>
      <c r="Q373" s="25"/>
      <c r="R373" s="25"/>
      <c r="S373" s="27"/>
      <c r="T373" s="27"/>
      <c r="U373" s="27"/>
      <c r="V373" s="27"/>
      <c r="W373" s="27"/>
      <c r="X373" s="27"/>
    </row>
    <row r="374" spans="16:24" ht="15">
      <c r="P374" s="4"/>
      <c r="Q374" s="23"/>
      <c r="R374" s="23"/>
      <c r="S374" s="154"/>
      <c r="T374" s="24"/>
      <c r="U374" s="24"/>
      <c r="V374" s="24"/>
      <c r="W374" s="24"/>
      <c r="X374" s="153"/>
    </row>
    <row r="375" spans="16:24" ht="15">
      <c r="P375" s="4"/>
      <c r="Q375" s="4"/>
      <c r="R375" s="4"/>
      <c r="S375" s="4"/>
      <c r="T375" s="4"/>
      <c r="U375" s="4"/>
      <c r="V375" s="4"/>
      <c r="W375" s="4"/>
      <c r="X375" s="4"/>
    </row>
    <row r="376" spans="16:24" ht="15">
      <c r="P376" s="4"/>
      <c r="Q376" s="4"/>
      <c r="R376" s="4"/>
      <c r="S376" s="4"/>
      <c r="T376" s="4"/>
      <c r="U376" s="4"/>
      <c r="V376" s="4"/>
      <c r="W376" s="4"/>
      <c r="X376" s="4"/>
    </row>
    <row r="377" spans="16:24" ht="15">
      <c r="P377" s="4"/>
      <c r="Q377" s="4"/>
      <c r="R377" s="4"/>
      <c r="S377" s="4"/>
      <c r="T377" s="4"/>
      <c r="U377" s="4"/>
      <c r="V377" s="4"/>
      <c r="W377" s="4"/>
      <c r="X377" s="4"/>
    </row>
    <row r="378" spans="16:24" ht="15">
      <c r="P378" s="4"/>
      <c r="Q378" s="4"/>
      <c r="R378" s="4"/>
      <c r="S378" s="4"/>
      <c r="T378" s="4"/>
      <c r="U378" s="4"/>
      <c r="V378" s="4"/>
      <c r="W378" s="4"/>
      <c r="X378" s="4"/>
    </row>
    <row r="379" spans="16:24" ht="15">
      <c r="P379" s="4"/>
      <c r="Q379" s="4"/>
      <c r="R379" s="4"/>
      <c r="S379" s="4"/>
      <c r="T379" s="4"/>
      <c r="U379" s="4"/>
      <c r="V379" s="4"/>
      <c r="W379" s="4"/>
      <c r="X379" s="4"/>
    </row>
    <row r="380" spans="16:24" ht="15">
      <c r="P380" s="4"/>
      <c r="Q380" s="4"/>
      <c r="R380" s="4"/>
      <c r="S380" s="4"/>
      <c r="T380" s="4"/>
      <c r="U380" s="4"/>
      <c r="V380" s="4"/>
      <c r="W380" s="4"/>
      <c r="X380" s="4"/>
    </row>
    <row r="381" spans="16:24" ht="15">
      <c r="P381" s="4"/>
      <c r="Q381" s="4"/>
      <c r="R381" s="4"/>
      <c r="S381" s="4"/>
      <c r="T381" s="4"/>
      <c r="U381" s="4"/>
      <c r="V381" s="4"/>
      <c r="W381" s="4"/>
      <c r="X381" s="4"/>
    </row>
    <row r="382" spans="16:24" ht="15">
      <c r="P382" s="4"/>
      <c r="Q382" s="4"/>
      <c r="R382" s="4"/>
      <c r="S382" s="4"/>
      <c r="T382" s="4"/>
      <c r="U382" s="4"/>
      <c r="V382" s="4"/>
      <c r="W382" s="4"/>
      <c r="X382" s="4"/>
    </row>
    <row r="383" spans="16:24" ht="15">
      <c r="P383" s="4"/>
      <c r="Q383" s="4"/>
      <c r="R383" s="4"/>
      <c r="S383" s="4"/>
      <c r="T383" s="4"/>
      <c r="U383" s="4"/>
      <c r="V383" s="4"/>
      <c r="W383" s="4"/>
      <c r="X383" s="4"/>
    </row>
    <row r="384" spans="16:24" ht="15">
      <c r="P384" s="4"/>
      <c r="Q384" s="4"/>
      <c r="R384" s="4"/>
      <c r="S384" s="4"/>
      <c r="T384" s="4"/>
      <c r="U384" s="4"/>
      <c r="V384" s="4"/>
      <c r="W384" s="4"/>
      <c r="X384" s="4"/>
    </row>
    <row r="385" spans="16:24" ht="15">
      <c r="P385" s="4"/>
      <c r="Q385" s="4"/>
      <c r="R385" s="4"/>
      <c r="S385" s="4"/>
      <c r="T385" s="4"/>
      <c r="U385" s="4"/>
      <c r="V385" s="4"/>
      <c r="W385" s="4"/>
      <c r="X385" s="4"/>
    </row>
    <row r="386" spans="16:24" ht="15">
      <c r="P386" s="4"/>
      <c r="Q386" s="4"/>
      <c r="R386" s="4"/>
      <c r="S386" s="4"/>
      <c r="T386" s="4"/>
      <c r="U386" s="4"/>
      <c r="V386" s="4"/>
      <c r="W386" s="4"/>
      <c r="X386" s="4"/>
    </row>
    <row r="387" spans="16:24" ht="15">
      <c r="P387" s="4"/>
      <c r="Q387" s="4"/>
      <c r="R387" s="4"/>
      <c r="S387" s="4"/>
      <c r="T387" s="4"/>
      <c r="U387" s="4"/>
      <c r="V387" s="4"/>
      <c r="W387" s="4"/>
      <c r="X387" s="4"/>
    </row>
    <row r="388" spans="16:24" ht="15">
      <c r="P388" s="4"/>
      <c r="Q388" s="4"/>
      <c r="R388" s="4"/>
      <c r="S388" s="4"/>
      <c r="T388" s="4"/>
      <c r="U388" s="4"/>
      <c r="V388" s="4"/>
      <c r="W388" s="4"/>
      <c r="X388" s="4"/>
    </row>
    <row r="389" spans="16:24" ht="15">
      <c r="P389" s="4"/>
      <c r="Q389" s="4"/>
      <c r="R389" s="4"/>
      <c r="S389" s="4"/>
      <c r="T389" s="4"/>
      <c r="U389" s="4"/>
      <c r="V389" s="4"/>
      <c r="W389" s="4"/>
      <c r="X389" s="4"/>
    </row>
    <row r="390" spans="16:24" ht="15">
      <c r="P390" s="4"/>
      <c r="Q390" s="4"/>
      <c r="R390" s="4"/>
      <c r="S390" s="4"/>
      <c r="T390" s="4"/>
      <c r="U390" s="4"/>
      <c r="V390" s="4"/>
      <c r="W390" s="4"/>
      <c r="X390" s="4"/>
    </row>
  </sheetData>
  <mergeCells count="6">
    <mergeCell ref="Q336:W336"/>
    <mergeCell ref="Q136:W136"/>
    <mergeCell ref="Q179:W179"/>
    <mergeCell ref="Q219:W219"/>
    <mergeCell ref="Q260:X260"/>
    <mergeCell ref="Q297:W297"/>
  </mergeCells>
  <printOptions horizontalCentered="1"/>
  <pageMargins left="0.5" right="0.5" top="1" bottom="0.5" header="0.3" footer="0.3"/>
  <pageSetup horizontalDpi="600" verticalDpi="600" orientation="landscape" scale="70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3"/>
  <sheetViews>
    <sheetView workbookViewId="0" topLeftCell="A7">
      <selection activeCell="D14" sqref="D14"/>
    </sheetView>
  </sheetViews>
  <sheetFormatPr defaultColWidth="9.140625" defaultRowHeight="15"/>
  <cols>
    <col min="1" max="1" width="32.57421875" style="0" bestFit="1" customWidth="1"/>
    <col min="2" max="2" width="8.00390625" style="0" bestFit="1" customWidth="1"/>
    <col min="3" max="3" width="8.7109375" style="5" bestFit="1" customWidth="1"/>
    <col min="4" max="4" width="8.8515625" style="5" bestFit="1" customWidth="1"/>
    <col min="5" max="5" width="8.7109375" style="5" bestFit="1" customWidth="1"/>
    <col min="6" max="6" width="8.00390625" style="5" bestFit="1" customWidth="1"/>
    <col min="7" max="7" width="8.57421875" style="5" bestFit="1" customWidth="1"/>
    <col min="8" max="8" width="8.28125" style="5" bestFit="1" customWidth="1"/>
    <col min="9" max="9" width="8.00390625" style="5" bestFit="1" customWidth="1"/>
    <col min="10" max="10" width="8.28125" style="5" bestFit="1" customWidth="1"/>
    <col min="11" max="11" width="8.57421875" style="5" bestFit="1" customWidth="1"/>
    <col min="12" max="12" width="8.140625" style="5" bestFit="1" customWidth="1"/>
    <col min="13" max="13" width="8.8515625" style="5" bestFit="1" customWidth="1"/>
    <col min="14" max="14" width="8.140625" style="5" bestFit="1" customWidth="1"/>
    <col min="15" max="16" width="9.00390625" style="5" bestFit="1" customWidth="1"/>
    <col min="17" max="17" width="8.140625" style="0" bestFit="1" customWidth="1"/>
    <col min="19" max="19" width="10.57421875" style="8" bestFit="1" customWidth="1"/>
    <col min="21" max="21" width="9.5742187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215</v>
      </c>
      <c r="B2" s="164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8" t="s">
        <v>217</v>
      </c>
      <c r="P2" s="169" t="s">
        <v>132</v>
      </c>
      <c r="Q2" s="165"/>
    </row>
    <row r="3" spans="1:15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>
        <v>0</v>
      </c>
    </row>
    <row r="4" spans="1:17" ht="15">
      <c r="A4" t="s">
        <v>1</v>
      </c>
      <c r="B4">
        <v>4011</v>
      </c>
      <c r="O4" s="17">
        <v>0</v>
      </c>
      <c r="Q4">
        <v>1</v>
      </c>
    </row>
    <row r="5" spans="1:17" ht="15">
      <c r="A5" t="s">
        <v>2</v>
      </c>
      <c r="B5">
        <v>4012</v>
      </c>
      <c r="O5" s="17">
        <v>0</v>
      </c>
      <c r="Q5">
        <v>2</v>
      </c>
    </row>
    <row r="6" spans="1:17" ht="15">
      <c r="A6" t="s">
        <v>91</v>
      </c>
      <c r="B6">
        <v>4013</v>
      </c>
      <c r="O6" s="17">
        <v>0</v>
      </c>
      <c r="Q6">
        <v>3</v>
      </c>
    </row>
    <row r="7" spans="1:17" ht="15">
      <c r="A7" t="s">
        <v>3</v>
      </c>
      <c r="B7">
        <v>4014</v>
      </c>
      <c r="O7" s="17">
        <v>0</v>
      </c>
      <c r="Q7">
        <v>4</v>
      </c>
    </row>
    <row r="8" spans="1:17" ht="15">
      <c r="A8" t="s">
        <v>92</v>
      </c>
      <c r="B8">
        <v>4016</v>
      </c>
      <c r="O8" s="17">
        <v>0</v>
      </c>
      <c r="Q8">
        <v>5</v>
      </c>
    </row>
    <row r="9" spans="1:17" ht="15">
      <c r="A9" t="s">
        <v>4</v>
      </c>
      <c r="B9">
        <v>4017</v>
      </c>
      <c r="O9" s="17">
        <v>0</v>
      </c>
      <c r="Q9">
        <v>6</v>
      </c>
    </row>
    <row r="10" spans="1:17" ht="15">
      <c r="A10" t="s">
        <v>93</v>
      </c>
      <c r="B10">
        <v>4018</v>
      </c>
      <c r="O10" s="17">
        <v>0</v>
      </c>
      <c r="Q10">
        <v>7</v>
      </c>
    </row>
    <row r="11" spans="1:17" ht="15">
      <c r="A11" t="s">
        <v>5</v>
      </c>
      <c r="B11">
        <v>4020</v>
      </c>
      <c r="O11" s="17">
        <v>0</v>
      </c>
      <c r="Q11">
        <v>8</v>
      </c>
    </row>
    <row r="12" spans="1:17" ht="15">
      <c r="A12" t="s">
        <v>6</v>
      </c>
      <c r="B12">
        <v>4021</v>
      </c>
      <c r="O12" s="17">
        <v>0</v>
      </c>
      <c r="Q12">
        <v>9</v>
      </c>
    </row>
    <row r="13" spans="1:17" ht="15">
      <c r="A13" t="s">
        <v>7</v>
      </c>
      <c r="B13">
        <v>4022</v>
      </c>
      <c r="O13" s="17">
        <v>0</v>
      </c>
      <c r="Q13">
        <v>10</v>
      </c>
    </row>
    <row r="14" spans="1:17" ht="15">
      <c r="A14" t="s">
        <v>8</v>
      </c>
      <c r="B14">
        <v>4024</v>
      </c>
      <c r="O14" s="17">
        <v>0</v>
      </c>
      <c r="Q14">
        <v>11</v>
      </c>
    </row>
    <row r="15" spans="1:17" ht="15">
      <c r="A15" t="s">
        <v>9</v>
      </c>
      <c r="B15">
        <v>4030</v>
      </c>
      <c r="O15" s="17">
        <v>0</v>
      </c>
      <c r="Q15">
        <v>12</v>
      </c>
    </row>
    <row r="16" spans="1:17" ht="15">
      <c r="A16" t="s">
        <v>10</v>
      </c>
      <c r="B16">
        <v>4031</v>
      </c>
      <c r="O16" s="17">
        <v>0</v>
      </c>
      <c r="Q16">
        <v>13</v>
      </c>
    </row>
    <row r="17" spans="1:17" ht="15">
      <c r="A17" t="s">
        <v>11</v>
      </c>
      <c r="B17">
        <v>4040</v>
      </c>
      <c r="O17" s="17">
        <v>0</v>
      </c>
      <c r="Q17">
        <v>14</v>
      </c>
    </row>
    <row r="18" spans="1:17" ht="15">
      <c r="A18" t="s">
        <v>12</v>
      </c>
      <c r="B18">
        <v>4041</v>
      </c>
      <c r="O18" s="17">
        <v>0</v>
      </c>
      <c r="Q18">
        <v>15</v>
      </c>
    </row>
    <row r="19" spans="1:17" ht="15">
      <c r="A19" t="s">
        <v>13</v>
      </c>
      <c r="B19">
        <v>4042</v>
      </c>
      <c r="O19" s="17">
        <v>0</v>
      </c>
      <c r="Q19">
        <v>16</v>
      </c>
    </row>
    <row r="20" spans="1:17" ht="15">
      <c r="A20" t="s">
        <v>14</v>
      </c>
      <c r="B20">
        <v>4044</v>
      </c>
      <c r="O20" s="17">
        <v>0</v>
      </c>
      <c r="Q20">
        <v>17</v>
      </c>
    </row>
    <row r="21" spans="1:17" ht="15">
      <c r="A21" t="s">
        <v>156</v>
      </c>
      <c r="B21">
        <v>4046</v>
      </c>
      <c r="O21" s="17"/>
      <c r="Q21">
        <v>18</v>
      </c>
    </row>
    <row r="22" spans="1:17" ht="15">
      <c r="A22" t="s">
        <v>15</v>
      </c>
      <c r="B22">
        <v>4047</v>
      </c>
      <c r="O22" s="17">
        <v>0</v>
      </c>
      <c r="Q22">
        <v>19</v>
      </c>
    </row>
    <row r="23" spans="1:17" ht="15">
      <c r="A23" t="s">
        <v>16</v>
      </c>
      <c r="B23">
        <v>4880</v>
      </c>
      <c r="O23" s="17">
        <v>0</v>
      </c>
      <c r="Q23">
        <v>20</v>
      </c>
    </row>
    <row r="24" spans="1:17" ht="15">
      <c r="A24" t="s">
        <v>123</v>
      </c>
      <c r="B24">
        <v>4901</v>
      </c>
      <c r="O24" s="17">
        <v>0</v>
      </c>
      <c r="Q24">
        <v>21</v>
      </c>
    </row>
    <row r="25" spans="1:17" ht="15">
      <c r="A25" t="s">
        <v>125</v>
      </c>
      <c r="B25">
        <v>4910</v>
      </c>
      <c r="O25" s="17">
        <v>0</v>
      </c>
      <c r="Q25">
        <v>22</v>
      </c>
    </row>
    <row r="26" spans="1:17" ht="31.5" customHeight="1">
      <c r="A26" t="s">
        <v>17</v>
      </c>
      <c r="B26">
        <v>4920</v>
      </c>
      <c r="O26" s="17">
        <v>0</v>
      </c>
      <c r="Q26">
        <v>23</v>
      </c>
    </row>
    <row r="27" spans="1:17" ht="30">
      <c r="A27" s="62" t="s">
        <v>164</v>
      </c>
      <c r="B27">
        <v>4921</v>
      </c>
      <c r="D27" s="5">
        <v>75000</v>
      </c>
      <c r="E27" s="5">
        <v>18750</v>
      </c>
      <c r="G27" s="5">
        <v>18750</v>
      </c>
      <c r="H27" s="5">
        <v>2600</v>
      </c>
      <c r="I27" s="5">
        <v>18750</v>
      </c>
      <c r="J27" s="5">
        <v>75000</v>
      </c>
      <c r="K27" s="5">
        <v>18750</v>
      </c>
      <c r="O27" s="17">
        <v>227600</v>
      </c>
      <c r="P27" s="5">
        <v>292500</v>
      </c>
      <c r="Q27">
        <v>24</v>
      </c>
    </row>
    <row r="28" spans="1:17" ht="15">
      <c r="A28" t="s">
        <v>165</v>
      </c>
      <c r="B28">
        <v>4930</v>
      </c>
      <c r="E28" s="5">
        <v>14000</v>
      </c>
      <c r="F28" s="5">
        <v>14000</v>
      </c>
      <c r="G28" s="5">
        <v>14000</v>
      </c>
      <c r="H28" s="5">
        <v>14000</v>
      </c>
      <c r="I28" s="5">
        <v>14000</v>
      </c>
      <c r="J28" s="5">
        <v>14000</v>
      </c>
      <c r="K28" s="5">
        <v>14000</v>
      </c>
      <c r="L28" s="5">
        <v>14000</v>
      </c>
      <c r="M28" s="5">
        <v>14000</v>
      </c>
      <c r="N28" s="5">
        <v>14000</v>
      </c>
      <c r="O28" s="17">
        <v>140000</v>
      </c>
      <c r="P28" s="5">
        <v>147023.5</v>
      </c>
      <c r="Q28">
        <v>25</v>
      </c>
    </row>
    <row r="29" spans="1:17" ht="15">
      <c r="A29" s="3" t="s">
        <v>20</v>
      </c>
      <c r="B29">
        <v>4990</v>
      </c>
      <c r="O29" s="17">
        <v>0</v>
      </c>
      <c r="Q29">
        <v>26</v>
      </c>
    </row>
    <row r="30" spans="1:17" ht="15">
      <c r="A30" t="s">
        <v>21</v>
      </c>
      <c r="B30">
        <v>4992</v>
      </c>
      <c r="O30" s="17">
        <v>0</v>
      </c>
      <c r="Q30">
        <v>27</v>
      </c>
    </row>
    <row r="31" spans="1:17" ht="15.75" thickBot="1">
      <c r="A31" s="116" t="s">
        <v>22</v>
      </c>
      <c r="B31" s="116"/>
      <c r="C31" s="117">
        <v>0</v>
      </c>
      <c r="D31" s="117">
        <v>75000</v>
      </c>
      <c r="E31" s="117">
        <v>32750</v>
      </c>
      <c r="F31" s="117">
        <v>14000</v>
      </c>
      <c r="G31" s="117">
        <v>32750</v>
      </c>
      <c r="H31" s="117">
        <v>16600</v>
      </c>
      <c r="I31" s="117">
        <v>32750</v>
      </c>
      <c r="J31" s="117">
        <v>89000</v>
      </c>
      <c r="K31" s="117">
        <v>32750</v>
      </c>
      <c r="L31" s="117">
        <v>14000</v>
      </c>
      <c r="M31" s="117">
        <v>14000</v>
      </c>
      <c r="N31" s="117">
        <v>14000</v>
      </c>
      <c r="O31" s="118">
        <v>367600</v>
      </c>
      <c r="P31" s="123">
        <v>439523.5</v>
      </c>
      <c r="Q31" s="121">
        <v>28</v>
      </c>
    </row>
    <row r="32" spans="1:15" ht="15">
      <c r="A32" t="s">
        <v>23</v>
      </c>
      <c r="O32" s="17">
        <v>0</v>
      </c>
    </row>
    <row r="33" spans="1:17" ht="15">
      <c r="A33" t="s">
        <v>24</v>
      </c>
      <c r="O33" s="17">
        <v>0</v>
      </c>
      <c r="Q33">
        <v>29</v>
      </c>
    </row>
    <row r="34" spans="1:17" ht="15">
      <c r="A34" t="s">
        <v>25</v>
      </c>
      <c r="B34">
        <v>5010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7">
        <v>0</v>
      </c>
      <c r="Q34">
        <v>30</v>
      </c>
    </row>
    <row r="35" spans="1:17" ht="15">
      <c r="A35" t="s">
        <v>26</v>
      </c>
      <c r="B35">
        <v>4970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7">
        <v>0</v>
      </c>
      <c r="Q35">
        <v>31</v>
      </c>
    </row>
    <row r="36" spans="1:15" ht="15">
      <c r="A36" t="s">
        <v>27</v>
      </c>
      <c r="O36" s="17">
        <v>0</v>
      </c>
    </row>
    <row r="37" spans="1:15" ht="15">
      <c r="A37" s="1" t="s">
        <v>23</v>
      </c>
      <c r="O37" s="17">
        <v>0</v>
      </c>
    </row>
    <row r="38" ht="15">
      <c r="O38" s="17">
        <v>0</v>
      </c>
    </row>
    <row r="39" spans="1:15" ht="15">
      <c r="A39" t="s">
        <v>28</v>
      </c>
      <c r="O39" s="17">
        <v>0</v>
      </c>
    </row>
    <row r="40" ht="15">
      <c r="O40" s="17">
        <v>0</v>
      </c>
    </row>
    <row r="41" spans="1:15" ht="15">
      <c r="A41" s="63" t="s">
        <v>29</v>
      </c>
      <c r="O41" s="17">
        <v>0</v>
      </c>
    </row>
    <row r="42" spans="1:17" ht="15">
      <c r="A42" t="s">
        <v>25</v>
      </c>
      <c r="B42">
        <v>5010</v>
      </c>
      <c r="O42" s="17"/>
      <c r="Q42">
        <v>32</v>
      </c>
    </row>
    <row r="43" spans="1:17" ht="15">
      <c r="A43" t="s">
        <v>30</v>
      </c>
      <c r="B43">
        <v>6000</v>
      </c>
      <c r="C43" s="5">
        <v>9198.024999999994</v>
      </c>
      <c r="D43" s="5">
        <v>9198.024999999994</v>
      </c>
      <c r="E43" s="5">
        <v>9198.024999999994</v>
      </c>
      <c r="F43" s="5">
        <v>9198.024999999994</v>
      </c>
      <c r="G43" s="5">
        <v>9198.024999999994</v>
      </c>
      <c r="H43" s="5">
        <v>9198.024999999994</v>
      </c>
      <c r="I43" s="5">
        <v>9086.91575</v>
      </c>
      <c r="J43" s="5">
        <v>9231.688429999995</v>
      </c>
      <c r="K43" s="5">
        <v>9380.804290399996</v>
      </c>
      <c r="L43" s="5">
        <v>9534.393626612</v>
      </c>
      <c r="M43" s="5">
        <v>9692.590642910356</v>
      </c>
      <c r="N43" s="5">
        <v>9855.533569697669</v>
      </c>
      <c r="O43" s="17">
        <v>111970.07630962</v>
      </c>
      <c r="P43" s="59">
        <v>95330</v>
      </c>
      <c r="Q43">
        <v>33</v>
      </c>
    </row>
    <row r="44" spans="1:17" ht="15">
      <c r="A44" t="s">
        <v>31</v>
      </c>
      <c r="B44">
        <v>6005</v>
      </c>
      <c r="O44" s="17">
        <v>0</v>
      </c>
      <c r="P44" s="59"/>
      <c r="Q44">
        <v>34</v>
      </c>
    </row>
    <row r="45" spans="1:17" ht="15">
      <c r="A45" t="s">
        <v>32</v>
      </c>
      <c r="B45">
        <v>6010</v>
      </c>
      <c r="O45" s="17">
        <v>0</v>
      </c>
      <c r="P45" s="59"/>
      <c r="Q45">
        <v>35</v>
      </c>
    </row>
    <row r="46" spans="1:17" ht="15">
      <c r="A46" t="s">
        <v>154</v>
      </c>
      <c r="O46" s="17">
        <v>0</v>
      </c>
      <c r="P46" s="59"/>
      <c r="Q46">
        <v>36</v>
      </c>
    </row>
    <row r="47" spans="1:17" ht="15">
      <c r="A47" t="s">
        <v>33</v>
      </c>
      <c r="B47">
        <v>6110</v>
      </c>
      <c r="C47" s="5">
        <v>805.7755791666659</v>
      </c>
      <c r="D47" s="5">
        <v>805.7755791666659</v>
      </c>
      <c r="E47" s="5">
        <v>805.7755791666659</v>
      </c>
      <c r="F47" s="5">
        <v>805.7755791666659</v>
      </c>
      <c r="G47" s="5">
        <v>805.7755791666659</v>
      </c>
      <c r="H47" s="5">
        <v>805.7755791666659</v>
      </c>
      <c r="I47" s="5">
        <v>797.2641798750001</v>
      </c>
      <c r="J47" s="5">
        <v>808.3392898949996</v>
      </c>
      <c r="K47" s="5">
        <v>819.7466532155995</v>
      </c>
      <c r="L47" s="5">
        <v>831.4962374358179</v>
      </c>
      <c r="M47" s="5">
        <v>843.598309182642</v>
      </c>
      <c r="N47" s="5">
        <v>856.0634430818718</v>
      </c>
      <c r="O47" s="17">
        <v>9791.161587685927</v>
      </c>
      <c r="P47" s="59">
        <v>8569</v>
      </c>
      <c r="Q47">
        <v>37</v>
      </c>
    </row>
    <row r="48" spans="1:17" ht="15">
      <c r="A48" t="s">
        <v>34</v>
      </c>
      <c r="B48">
        <v>6120</v>
      </c>
      <c r="C48" s="5">
        <v>185.97953499999994</v>
      </c>
      <c r="D48" s="5">
        <v>185.97953499999994</v>
      </c>
      <c r="E48" s="5">
        <v>185.97953499999994</v>
      </c>
      <c r="F48" s="5">
        <v>185.97953499999994</v>
      </c>
      <c r="G48" s="5">
        <v>185.97953499999994</v>
      </c>
      <c r="H48" s="5">
        <v>185.97953499999994</v>
      </c>
      <c r="I48" s="5">
        <v>186.44562105000006</v>
      </c>
      <c r="J48" s="5">
        <v>188.38557496199996</v>
      </c>
      <c r="K48" s="5">
        <v>190.38372749136</v>
      </c>
      <c r="L48" s="5">
        <v>192.44182459660084</v>
      </c>
      <c r="M48" s="5">
        <v>194.5616646149988</v>
      </c>
      <c r="N48" s="5">
        <v>196.7450998339488</v>
      </c>
      <c r="O48" s="17">
        <v>2264.8407225489077</v>
      </c>
      <c r="P48" s="5">
        <v>0</v>
      </c>
      <c r="Q48">
        <v>38</v>
      </c>
    </row>
    <row r="49" spans="1:17" ht="15">
      <c r="A49" t="s">
        <v>35</v>
      </c>
      <c r="B49">
        <v>6130</v>
      </c>
      <c r="C49" s="5">
        <v>378</v>
      </c>
      <c r="D49" s="5">
        <v>378</v>
      </c>
      <c r="E49" s="5">
        <v>378</v>
      </c>
      <c r="F49" s="5">
        <v>378</v>
      </c>
      <c r="G49" s="5">
        <v>378</v>
      </c>
      <c r="H49" s="5">
        <v>378</v>
      </c>
      <c r="I49" s="5">
        <v>378</v>
      </c>
      <c r="J49" s="5">
        <v>378</v>
      </c>
      <c r="K49" s="5">
        <v>378</v>
      </c>
      <c r="L49" s="5">
        <v>378</v>
      </c>
      <c r="M49" s="5">
        <v>378</v>
      </c>
      <c r="N49" s="5">
        <v>378</v>
      </c>
      <c r="O49" s="17">
        <v>4536</v>
      </c>
      <c r="P49" s="5">
        <v>4452</v>
      </c>
      <c r="Q49">
        <v>39</v>
      </c>
    </row>
    <row r="50" spans="1:17" ht="15">
      <c r="A50" t="s">
        <v>36</v>
      </c>
      <c r="B50">
        <v>6140</v>
      </c>
      <c r="C50" s="5">
        <v>942.2733333333333</v>
      </c>
      <c r="D50" s="5">
        <v>942.2733333333333</v>
      </c>
      <c r="E50" s="5">
        <v>942.2733333333333</v>
      </c>
      <c r="F50" s="5">
        <v>942.2733333333333</v>
      </c>
      <c r="G50" s="5">
        <v>942.2733333333333</v>
      </c>
      <c r="H50" s="5">
        <v>942.2733333333333</v>
      </c>
      <c r="I50" s="5">
        <v>903.5233333333333</v>
      </c>
      <c r="J50" s="5">
        <v>903.5233333333333</v>
      </c>
      <c r="K50" s="5">
        <v>903.5233333333333</v>
      </c>
      <c r="L50" s="5">
        <v>903.5233333333333</v>
      </c>
      <c r="M50" s="5">
        <v>903.5233333333333</v>
      </c>
      <c r="N50" s="5">
        <v>903.5233333333333</v>
      </c>
      <c r="O50" s="17">
        <v>11074.779999999999</v>
      </c>
      <c r="P50" s="5">
        <v>6235.560000000001</v>
      </c>
      <c r="Q50">
        <v>40</v>
      </c>
    </row>
    <row r="51" spans="1:17" ht="15">
      <c r="A51" t="s">
        <v>37</v>
      </c>
      <c r="B51">
        <v>6150</v>
      </c>
      <c r="C51" s="5">
        <v>-6.25</v>
      </c>
      <c r="D51" s="5">
        <v>-6.25</v>
      </c>
      <c r="E51" s="5">
        <v>-6.25</v>
      </c>
      <c r="F51" s="5">
        <v>-6.25</v>
      </c>
      <c r="G51" s="5">
        <v>-6.25</v>
      </c>
      <c r="H51" s="5">
        <v>-6.25</v>
      </c>
      <c r="I51" s="5">
        <v>-6.25</v>
      </c>
      <c r="J51" s="5">
        <v>-6.25</v>
      </c>
      <c r="K51" s="5">
        <v>-6.25</v>
      </c>
      <c r="L51" s="5">
        <v>-6.25</v>
      </c>
      <c r="M51" s="5">
        <v>-6.25</v>
      </c>
      <c r="N51" s="5">
        <v>-6.25</v>
      </c>
      <c r="O51" s="17">
        <v>-75</v>
      </c>
      <c r="P51" s="5">
        <v>67.60000000000002</v>
      </c>
      <c r="Q51">
        <v>41</v>
      </c>
    </row>
    <row r="52" spans="1:17" ht="15">
      <c r="A52" t="s">
        <v>38</v>
      </c>
      <c r="B52">
        <v>6155</v>
      </c>
      <c r="C52" s="5">
        <v>183.92716666666655</v>
      </c>
      <c r="D52" s="5">
        <v>183.92716666666655</v>
      </c>
      <c r="E52" s="5">
        <v>183.92716666666655</v>
      </c>
      <c r="F52" s="5">
        <v>183.92716666666655</v>
      </c>
      <c r="G52" s="5">
        <v>183.92716666666655</v>
      </c>
      <c r="H52" s="5">
        <v>183.92716666666655</v>
      </c>
      <c r="I52" s="5">
        <v>181.77331500000003</v>
      </c>
      <c r="J52" s="5">
        <v>184.6687685999999</v>
      </c>
      <c r="K52" s="5">
        <v>187.65108580799995</v>
      </c>
      <c r="L52" s="5">
        <v>190.72287253224</v>
      </c>
      <c r="M52" s="5">
        <v>193.88681285820712</v>
      </c>
      <c r="N52" s="5">
        <v>197.14567139395342</v>
      </c>
      <c r="O52" s="17">
        <v>2239.4115261924003</v>
      </c>
      <c r="P52" s="5">
        <v>1825</v>
      </c>
      <c r="Q52">
        <v>42</v>
      </c>
    </row>
    <row r="53" spans="1:17" ht="15">
      <c r="A53" t="s">
        <v>94</v>
      </c>
      <c r="B53">
        <v>6170</v>
      </c>
      <c r="O53" s="17">
        <v>0</v>
      </c>
      <c r="Q53">
        <v>43</v>
      </c>
    </row>
    <row r="54" spans="1:17" ht="15">
      <c r="A54" t="s">
        <v>95</v>
      </c>
      <c r="B54">
        <v>6172</v>
      </c>
      <c r="O54" s="17">
        <v>0</v>
      </c>
      <c r="Q54">
        <v>44</v>
      </c>
    </row>
    <row r="55" spans="1:17" ht="15">
      <c r="A55" t="s">
        <v>96</v>
      </c>
      <c r="B55">
        <v>6180</v>
      </c>
      <c r="O55" s="17">
        <v>0</v>
      </c>
      <c r="Q55">
        <v>45</v>
      </c>
    </row>
    <row r="56" spans="1:17" ht="15">
      <c r="A56" t="s">
        <v>97</v>
      </c>
      <c r="B56">
        <v>6182</v>
      </c>
      <c r="O56" s="17">
        <v>0</v>
      </c>
      <c r="Q56">
        <v>46</v>
      </c>
    </row>
    <row r="57" spans="1:17" ht="15">
      <c r="A57" t="s">
        <v>98</v>
      </c>
      <c r="B57">
        <v>6200</v>
      </c>
      <c r="O57" s="17">
        <v>0</v>
      </c>
      <c r="Q57">
        <v>47</v>
      </c>
    </row>
    <row r="58" spans="1:17" ht="15">
      <c r="A58" t="s">
        <v>146</v>
      </c>
      <c r="B58">
        <v>6210</v>
      </c>
      <c r="C58" s="5">
        <v>50</v>
      </c>
      <c r="D58" s="5">
        <v>50</v>
      </c>
      <c r="E58" s="5">
        <v>50</v>
      </c>
      <c r="F58" s="5">
        <v>50</v>
      </c>
      <c r="G58" s="5">
        <v>50</v>
      </c>
      <c r="H58" s="5">
        <v>50</v>
      </c>
      <c r="I58" s="5">
        <v>50</v>
      </c>
      <c r="J58" s="5">
        <v>50</v>
      </c>
      <c r="K58" s="5">
        <v>50</v>
      </c>
      <c r="L58" s="5">
        <v>50</v>
      </c>
      <c r="M58" s="5">
        <v>50</v>
      </c>
      <c r="N58" s="5">
        <v>50</v>
      </c>
      <c r="O58" s="17">
        <v>600</v>
      </c>
      <c r="P58" s="5">
        <v>3406</v>
      </c>
      <c r="Q58">
        <v>48</v>
      </c>
    </row>
    <row r="59" spans="1:17" ht="15">
      <c r="A59" t="s">
        <v>40</v>
      </c>
      <c r="B59">
        <v>6210</v>
      </c>
      <c r="C59" s="5">
        <v>124.33090909090909</v>
      </c>
      <c r="D59" s="5">
        <v>124.33090909090909</v>
      </c>
      <c r="E59" s="5">
        <v>124.33090909090909</v>
      </c>
      <c r="F59" s="5">
        <v>124.33090909090909</v>
      </c>
      <c r="G59" s="5">
        <v>124.33090909090909</v>
      </c>
      <c r="H59" s="5">
        <v>124.33090909090909</v>
      </c>
      <c r="I59" s="5">
        <v>124.33090909090909</v>
      </c>
      <c r="J59" s="5">
        <v>124.33090909090909</v>
      </c>
      <c r="K59" s="5">
        <v>124.33090909090909</v>
      </c>
      <c r="L59" s="5">
        <v>124.33090909090909</v>
      </c>
      <c r="M59" s="5">
        <v>124.33090909090909</v>
      </c>
      <c r="N59" s="5">
        <v>124.33090909090909</v>
      </c>
      <c r="O59" s="17">
        <v>1491.970909090909</v>
      </c>
      <c r="P59" s="5">
        <v>1492</v>
      </c>
      <c r="Q59">
        <v>49</v>
      </c>
    </row>
    <row r="60" spans="1:17" ht="15">
      <c r="A60" t="s">
        <v>41</v>
      </c>
      <c r="B60">
        <v>6221</v>
      </c>
      <c r="C60" s="5">
        <v>14.68909090909091</v>
      </c>
      <c r="D60" s="5">
        <v>14.68909090909091</v>
      </c>
      <c r="E60" s="5">
        <v>14.68909090909091</v>
      </c>
      <c r="F60" s="5">
        <v>14.68909090909091</v>
      </c>
      <c r="G60" s="5">
        <v>14.68909090909091</v>
      </c>
      <c r="H60" s="5">
        <v>14.68909090909091</v>
      </c>
      <c r="I60" s="5">
        <v>14.68909090909091</v>
      </c>
      <c r="J60" s="5">
        <v>14.68909090909091</v>
      </c>
      <c r="K60" s="5">
        <v>14.68909090909091</v>
      </c>
      <c r="L60" s="5">
        <v>14.68909090909091</v>
      </c>
      <c r="M60" s="5">
        <v>14.68909090909091</v>
      </c>
      <c r="N60" s="5">
        <v>14.68909090909091</v>
      </c>
      <c r="O60" s="17">
        <v>176.26909090909092</v>
      </c>
      <c r="P60" s="5">
        <v>176</v>
      </c>
      <c r="Q60">
        <v>50</v>
      </c>
    </row>
    <row r="61" spans="1:17" ht="15">
      <c r="A61" t="s">
        <v>42</v>
      </c>
      <c r="B61">
        <v>6222</v>
      </c>
      <c r="C61" s="5">
        <v>10.516363636363637</v>
      </c>
      <c r="D61" s="5">
        <v>10.516363636363637</v>
      </c>
      <c r="E61" s="5">
        <v>10.516363636363637</v>
      </c>
      <c r="F61" s="5">
        <v>10.516363636363637</v>
      </c>
      <c r="G61" s="5">
        <v>10.516363636363637</v>
      </c>
      <c r="H61" s="5">
        <v>10.516363636363637</v>
      </c>
      <c r="I61" s="5">
        <v>10.516363636363637</v>
      </c>
      <c r="J61" s="5">
        <v>10.516363636363637</v>
      </c>
      <c r="K61" s="5">
        <v>10.516363636363637</v>
      </c>
      <c r="L61" s="5">
        <v>10.516363636363637</v>
      </c>
      <c r="M61" s="5">
        <v>10.516363636363637</v>
      </c>
      <c r="N61" s="5">
        <v>10.516363636363637</v>
      </c>
      <c r="O61" s="17">
        <v>126.19636363636364</v>
      </c>
      <c r="P61" s="5">
        <v>126</v>
      </c>
      <c r="Q61">
        <v>51</v>
      </c>
    </row>
    <row r="62" spans="1:17" ht="15">
      <c r="A62" t="s">
        <v>43</v>
      </c>
      <c r="B62">
        <v>6223</v>
      </c>
      <c r="C62" s="5">
        <v>142.04545454545453</v>
      </c>
      <c r="D62" s="5">
        <v>142.04545454545453</v>
      </c>
      <c r="E62" s="5">
        <v>142.04545454545453</v>
      </c>
      <c r="F62" s="5">
        <v>142.04545454545453</v>
      </c>
      <c r="G62" s="5">
        <v>142.04545454545453</v>
      </c>
      <c r="H62" s="5">
        <v>142.04545454545453</v>
      </c>
      <c r="I62" s="5">
        <v>142.04545454545453</v>
      </c>
      <c r="J62" s="5">
        <v>142.04545454545453</v>
      </c>
      <c r="K62" s="5">
        <v>142.04545454545453</v>
      </c>
      <c r="L62" s="5">
        <v>142.04545454545453</v>
      </c>
      <c r="M62" s="5">
        <v>142.04545454545453</v>
      </c>
      <c r="N62" s="5">
        <v>142.04545454545453</v>
      </c>
      <c r="O62" s="17">
        <v>1704.5454545454543</v>
      </c>
      <c r="P62" s="5">
        <v>1705</v>
      </c>
      <c r="Q62">
        <v>52</v>
      </c>
    </row>
    <row r="63" spans="1:17" ht="15">
      <c r="A63" t="s">
        <v>44</v>
      </c>
      <c r="B63">
        <v>6224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7">
        <v>0</v>
      </c>
      <c r="Q63">
        <v>53</v>
      </c>
    </row>
    <row r="64" spans="1:17" ht="15">
      <c r="A64" t="s">
        <v>45</v>
      </c>
      <c r="B64">
        <v>6230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7">
        <v>0</v>
      </c>
      <c r="Q64">
        <v>54</v>
      </c>
    </row>
    <row r="65" spans="1:17" ht="15">
      <c r="A65" t="s">
        <v>46</v>
      </c>
      <c r="B65">
        <v>6240</v>
      </c>
      <c r="C65" s="5">
        <v>18.113636363636363</v>
      </c>
      <c r="D65" s="5">
        <v>18.113636363636363</v>
      </c>
      <c r="E65" s="5">
        <v>18.113636363636363</v>
      </c>
      <c r="F65" s="5">
        <v>18.113636363636363</v>
      </c>
      <c r="G65" s="5">
        <v>18.113636363636363</v>
      </c>
      <c r="H65" s="5">
        <v>18.113636363636363</v>
      </c>
      <c r="I65" s="5">
        <v>18.113636363636363</v>
      </c>
      <c r="J65" s="5">
        <v>18.113636363636363</v>
      </c>
      <c r="K65" s="5">
        <v>18.113636363636363</v>
      </c>
      <c r="L65" s="5">
        <v>18.113636363636363</v>
      </c>
      <c r="M65" s="5">
        <v>18.113636363636363</v>
      </c>
      <c r="N65" s="5">
        <v>18.113636363636363</v>
      </c>
      <c r="O65" s="17">
        <v>217.3636363636364</v>
      </c>
      <c r="P65" s="5">
        <v>217.36363636363637</v>
      </c>
      <c r="Q65">
        <v>55</v>
      </c>
    </row>
    <row r="66" spans="1:17" ht="15">
      <c r="A66" t="s">
        <v>47</v>
      </c>
      <c r="B66">
        <v>6250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7">
        <v>0</v>
      </c>
      <c r="Q66">
        <v>56</v>
      </c>
    </row>
    <row r="67" spans="1:17" ht="15">
      <c r="A67" t="s">
        <v>48</v>
      </c>
      <c r="B67">
        <v>6260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17">
        <v>0</v>
      </c>
      <c r="Q67">
        <v>57</v>
      </c>
    </row>
    <row r="68" spans="1:17" ht="15">
      <c r="A68" t="s">
        <v>49</v>
      </c>
      <c r="B68">
        <v>6300</v>
      </c>
      <c r="C68" s="5">
        <v>18.92818181818182</v>
      </c>
      <c r="D68" s="5">
        <v>18.92818181818182</v>
      </c>
      <c r="E68" s="5">
        <v>18.92818181818182</v>
      </c>
      <c r="F68" s="5">
        <v>18.92818181818182</v>
      </c>
      <c r="G68" s="5">
        <v>18.92818181818182</v>
      </c>
      <c r="H68" s="5">
        <v>18.92818181818182</v>
      </c>
      <c r="I68" s="5">
        <v>18.92818181818182</v>
      </c>
      <c r="J68" s="5">
        <v>18.92818181818182</v>
      </c>
      <c r="K68" s="5">
        <v>18.92818181818182</v>
      </c>
      <c r="L68" s="5">
        <v>18.92818181818182</v>
      </c>
      <c r="M68" s="5">
        <v>18.92818181818182</v>
      </c>
      <c r="N68" s="5">
        <v>18.92818181818182</v>
      </c>
      <c r="O68" s="17">
        <v>227.1381818181819</v>
      </c>
      <c r="P68" s="5">
        <v>-1151</v>
      </c>
      <c r="Q68">
        <v>58</v>
      </c>
    </row>
    <row r="69" spans="1:17" ht="15">
      <c r="A69" t="s">
        <v>50</v>
      </c>
      <c r="B69">
        <v>6301</v>
      </c>
      <c r="O69" s="17">
        <v>0</v>
      </c>
      <c r="Q69">
        <v>59</v>
      </c>
    </row>
    <row r="70" spans="1:17" ht="15">
      <c r="A70" t="s">
        <v>51</v>
      </c>
      <c r="B70">
        <v>6302</v>
      </c>
      <c r="O70" s="17">
        <v>0</v>
      </c>
      <c r="Q70">
        <v>60</v>
      </c>
    </row>
    <row r="71" spans="1:17" ht="15">
      <c r="A71" t="s">
        <v>52</v>
      </c>
      <c r="B71">
        <v>6304</v>
      </c>
      <c r="C71" s="5">
        <v>83.33333333333333</v>
      </c>
      <c r="D71" s="5">
        <v>83.33333333333333</v>
      </c>
      <c r="E71" s="5">
        <v>83.33333333333333</v>
      </c>
      <c r="F71" s="5">
        <v>83.33333333333333</v>
      </c>
      <c r="G71" s="5">
        <v>83.33333333333333</v>
      </c>
      <c r="H71" s="5">
        <v>83.33333333333333</v>
      </c>
      <c r="I71" s="5">
        <v>83.33333333333333</v>
      </c>
      <c r="J71" s="5">
        <v>83.33333333333333</v>
      </c>
      <c r="K71" s="5">
        <v>83.33333333333333</v>
      </c>
      <c r="L71" s="5">
        <v>83.33333333333333</v>
      </c>
      <c r="M71" s="5">
        <v>83.33333333333333</v>
      </c>
      <c r="N71" s="5">
        <v>83.33333333333333</v>
      </c>
      <c r="O71" s="17">
        <v>1000.0000000000001</v>
      </c>
      <c r="P71" s="5">
        <v>287.49</v>
      </c>
      <c r="Q71">
        <v>61</v>
      </c>
    </row>
    <row r="72" spans="1:17" ht="15">
      <c r="A72" t="s">
        <v>53</v>
      </c>
      <c r="B72">
        <v>6310</v>
      </c>
      <c r="O72" s="17">
        <v>0</v>
      </c>
      <c r="P72" s="5">
        <v>2812</v>
      </c>
      <c r="Q72">
        <v>62</v>
      </c>
    </row>
    <row r="73" spans="1:17" ht="15">
      <c r="A73" t="s">
        <v>54</v>
      </c>
      <c r="B73">
        <v>6330</v>
      </c>
      <c r="O73" s="17">
        <v>0</v>
      </c>
      <c r="Q73">
        <v>63</v>
      </c>
    </row>
    <row r="74" spans="1:17" ht="15">
      <c r="A74" t="s">
        <v>55</v>
      </c>
      <c r="B74">
        <v>6331</v>
      </c>
      <c r="O74" s="17">
        <v>0</v>
      </c>
      <c r="Q74">
        <v>64</v>
      </c>
    </row>
    <row r="75" spans="1:17" ht="15">
      <c r="A75" t="s">
        <v>56</v>
      </c>
      <c r="B75">
        <v>6340</v>
      </c>
      <c r="C75" s="5">
        <v>950</v>
      </c>
      <c r="D75" s="5">
        <v>950</v>
      </c>
      <c r="E75" s="5">
        <v>950</v>
      </c>
      <c r="F75" s="5">
        <v>950</v>
      </c>
      <c r="G75" s="5">
        <v>950</v>
      </c>
      <c r="H75" s="5">
        <v>950</v>
      </c>
      <c r="I75" s="5">
        <v>950</v>
      </c>
      <c r="J75" s="5">
        <v>950</v>
      </c>
      <c r="K75" s="5">
        <v>950</v>
      </c>
      <c r="L75" s="5">
        <v>950</v>
      </c>
      <c r="M75" s="5">
        <v>950</v>
      </c>
      <c r="N75" s="5">
        <v>950</v>
      </c>
      <c r="O75" s="17">
        <v>11400</v>
      </c>
      <c r="P75" s="5">
        <v>10279</v>
      </c>
      <c r="Q75">
        <v>65</v>
      </c>
    </row>
    <row r="76" spans="1:17" ht="15">
      <c r="A76" t="s">
        <v>57</v>
      </c>
      <c r="B76">
        <v>6400</v>
      </c>
      <c r="O76" s="17">
        <v>0</v>
      </c>
      <c r="Q76">
        <v>66</v>
      </c>
    </row>
    <row r="77" spans="1:17" ht="15">
      <c r="A77" t="s">
        <v>58</v>
      </c>
      <c r="B77">
        <v>6401</v>
      </c>
      <c r="O77" s="17">
        <v>0</v>
      </c>
      <c r="Q77">
        <v>67</v>
      </c>
    </row>
    <row r="78" spans="1:17" ht="15">
      <c r="A78" t="s">
        <v>99</v>
      </c>
      <c r="B78">
        <v>6402</v>
      </c>
      <c r="O78" s="17">
        <v>0</v>
      </c>
      <c r="Q78">
        <v>68</v>
      </c>
    </row>
    <row r="79" spans="1:17" ht="15">
      <c r="A79" t="s">
        <v>59</v>
      </c>
      <c r="B79">
        <v>6403</v>
      </c>
      <c r="O79" s="17">
        <v>0</v>
      </c>
      <c r="Q79">
        <v>69</v>
      </c>
    </row>
    <row r="80" spans="1:17" ht="15">
      <c r="A80" t="s">
        <v>60</v>
      </c>
      <c r="B80">
        <v>6404</v>
      </c>
      <c r="O80" s="17">
        <v>0</v>
      </c>
      <c r="Q80">
        <v>70</v>
      </c>
    </row>
    <row r="81" spans="1:17" ht="15">
      <c r="A81" t="s">
        <v>100</v>
      </c>
      <c r="B81">
        <v>6405</v>
      </c>
      <c r="O81" s="17">
        <v>0</v>
      </c>
      <c r="Q81">
        <v>71</v>
      </c>
    </row>
    <row r="82" spans="1:21" ht="15">
      <c r="A82" t="s">
        <v>61</v>
      </c>
      <c r="B82">
        <v>6410</v>
      </c>
      <c r="C82" s="5">
        <v>16.666666666666668</v>
      </c>
      <c r="D82" s="5">
        <v>16.666666666666668</v>
      </c>
      <c r="E82" s="5">
        <v>16.666666666666668</v>
      </c>
      <c r="F82" s="5">
        <v>16.666666666666668</v>
      </c>
      <c r="G82" s="5">
        <v>16.666666666666668</v>
      </c>
      <c r="H82" s="5">
        <v>16.666666666666668</v>
      </c>
      <c r="I82" s="5">
        <v>16.666666666666668</v>
      </c>
      <c r="J82" s="5">
        <v>16.666666666666668</v>
      </c>
      <c r="K82" s="5">
        <v>16.666666666666668</v>
      </c>
      <c r="L82" s="5">
        <v>16.666666666666668</v>
      </c>
      <c r="M82" s="5">
        <v>16.666666666666668</v>
      </c>
      <c r="N82" s="5">
        <v>16.666666666666668</v>
      </c>
      <c r="O82" s="17">
        <v>199.99999999999997</v>
      </c>
      <c r="P82" s="5">
        <v>194.76</v>
      </c>
      <c r="Q82">
        <v>72</v>
      </c>
      <c r="U82" s="9"/>
    </row>
    <row r="83" spans="1:17" ht="15">
      <c r="A83" t="s">
        <v>62</v>
      </c>
      <c r="B83">
        <v>6430</v>
      </c>
      <c r="C83" s="5">
        <v>190</v>
      </c>
      <c r="D83" s="5">
        <v>190</v>
      </c>
      <c r="E83" s="5">
        <v>190</v>
      </c>
      <c r="F83" s="5">
        <v>190</v>
      </c>
      <c r="G83" s="5">
        <v>190</v>
      </c>
      <c r="H83" s="5">
        <v>190</v>
      </c>
      <c r="I83" s="5">
        <v>190</v>
      </c>
      <c r="J83" s="5">
        <v>190</v>
      </c>
      <c r="K83" s="5">
        <v>190</v>
      </c>
      <c r="L83" s="5">
        <v>190</v>
      </c>
      <c r="M83" s="5">
        <v>190</v>
      </c>
      <c r="N83" s="5">
        <v>190</v>
      </c>
      <c r="O83" s="17">
        <v>2280</v>
      </c>
      <c r="P83" s="5">
        <v>1891.56</v>
      </c>
      <c r="Q83">
        <v>73</v>
      </c>
    </row>
    <row r="84" spans="1:17" ht="15">
      <c r="A84" t="s">
        <v>63</v>
      </c>
      <c r="B84">
        <v>6440</v>
      </c>
      <c r="C84" s="5">
        <v>1014</v>
      </c>
      <c r="D84" s="5">
        <v>1014</v>
      </c>
      <c r="E84" s="5">
        <v>1014</v>
      </c>
      <c r="F84" s="5">
        <v>1014</v>
      </c>
      <c r="G84" s="5">
        <v>1014</v>
      </c>
      <c r="H84" s="5">
        <v>1014</v>
      </c>
      <c r="I84" s="5">
        <v>1014</v>
      </c>
      <c r="J84" s="5">
        <v>1014</v>
      </c>
      <c r="K84" s="5">
        <v>1014</v>
      </c>
      <c r="L84" s="5">
        <v>1014</v>
      </c>
      <c r="M84" s="5">
        <v>1014</v>
      </c>
      <c r="N84" s="5">
        <v>1014</v>
      </c>
      <c r="O84" s="17">
        <v>12168</v>
      </c>
      <c r="P84" s="5">
        <v>17523</v>
      </c>
      <c r="Q84">
        <v>74</v>
      </c>
    </row>
    <row r="85" spans="1:17" ht="15">
      <c r="A85" t="s">
        <v>64</v>
      </c>
      <c r="B85">
        <v>6450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7">
        <v>0</v>
      </c>
      <c r="Q85">
        <v>75</v>
      </c>
    </row>
    <row r="86" spans="1:17" ht="15">
      <c r="A86" t="s">
        <v>126</v>
      </c>
      <c r="B86">
        <v>6501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7">
        <v>0</v>
      </c>
      <c r="Q86">
        <v>76</v>
      </c>
    </row>
    <row r="87" spans="1:17" ht="15">
      <c r="A87" t="s">
        <v>65</v>
      </c>
      <c r="B87">
        <v>6600</v>
      </c>
      <c r="C87" s="5">
        <v>30</v>
      </c>
      <c r="D87" s="5">
        <v>30</v>
      </c>
      <c r="E87" s="5">
        <v>30</v>
      </c>
      <c r="F87" s="5">
        <v>30</v>
      </c>
      <c r="G87" s="5">
        <v>30</v>
      </c>
      <c r="H87" s="5">
        <v>30</v>
      </c>
      <c r="I87" s="5">
        <v>30</v>
      </c>
      <c r="J87" s="5">
        <v>30</v>
      </c>
      <c r="K87" s="5">
        <v>30</v>
      </c>
      <c r="L87" s="5">
        <v>30</v>
      </c>
      <c r="M87" s="5">
        <v>30</v>
      </c>
      <c r="N87" s="5">
        <v>30</v>
      </c>
      <c r="O87" s="17">
        <v>360</v>
      </c>
      <c r="P87" s="5">
        <v>50</v>
      </c>
      <c r="Q87">
        <v>77</v>
      </c>
    </row>
    <row r="88" spans="1:17" ht="15">
      <c r="A88" t="s">
        <v>66</v>
      </c>
      <c r="B88">
        <v>6610</v>
      </c>
      <c r="C88" s="5">
        <v>25</v>
      </c>
      <c r="D88" s="5">
        <v>25</v>
      </c>
      <c r="E88" s="5">
        <v>25</v>
      </c>
      <c r="F88" s="5">
        <v>25</v>
      </c>
      <c r="G88" s="5">
        <v>25</v>
      </c>
      <c r="H88" s="5">
        <v>25</v>
      </c>
      <c r="I88" s="5">
        <v>25</v>
      </c>
      <c r="J88" s="5">
        <v>25</v>
      </c>
      <c r="K88" s="5">
        <v>25</v>
      </c>
      <c r="L88" s="5">
        <v>25</v>
      </c>
      <c r="M88" s="5">
        <v>25</v>
      </c>
      <c r="N88" s="5">
        <v>25</v>
      </c>
      <c r="O88" s="17">
        <v>300</v>
      </c>
      <c r="P88" s="5">
        <v>300</v>
      </c>
      <c r="Q88">
        <v>78</v>
      </c>
    </row>
    <row r="89" spans="1:17" ht="15">
      <c r="A89" t="s">
        <v>67</v>
      </c>
      <c r="B89">
        <v>6700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7">
        <v>0</v>
      </c>
      <c r="Q89">
        <v>79</v>
      </c>
    </row>
    <row r="90" spans="1:17" ht="15">
      <c r="A90" t="s">
        <v>68</v>
      </c>
      <c r="B90">
        <v>6710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7">
        <v>0</v>
      </c>
      <c r="Q90">
        <v>80</v>
      </c>
    </row>
    <row r="91" spans="1:17" ht="15">
      <c r="A91" t="s">
        <v>124</v>
      </c>
      <c r="B91">
        <v>6720</v>
      </c>
      <c r="O91" s="17">
        <v>0</v>
      </c>
      <c r="Q91">
        <v>81</v>
      </c>
    </row>
    <row r="92" spans="1:17" ht="15">
      <c r="A92" t="s">
        <v>69</v>
      </c>
      <c r="B92">
        <v>6730</v>
      </c>
      <c r="C92" s="5">
        <v>76.66666666666667</v>
      </c>
      <c r="D92" s="5">
        <v>76.66666666666667</v>
      </c>
      <c r="E92" s="5">
        <v>76.66666666666667</v>
      </c>
      <c r="F92" s="5">
        <v>76.66666666666667</v>
      </c>
      <c r="G92" s="5">
        <v>76.66666666666667</v>
      </c>
      <c r="H92" s="5">
        <v>76.66666666666667</v>
      </c>
      <c r="I92" s="5">
        <v>76.66666666666667</v>
      </c>
      <c r="J92" s="5">
        <v>76.66666666666667</v>
      </c>
      <c r="K92" s="5">
        <v>76.66666666666667</v>
      </c>
      <c r="L92" s="5">
        <v>76.66666666666667</v>
      </c>
      <c r="M92" s="5">
        <v>76.66666666666667</v>
      </c>
      <c r="N92" s="5">
        <v>76.66666666666667</v>
      </c>
      <c r="O92" s="17">
        <v>919.9999999999999</v>
      </c>
      <c r="P92" s="5">
        <v>920</v>
      </c>
      <c r="Q92">
        <v>82</v>
      </c>
    </row>
    <row r="93" spans="1:17" ht="15">
      <c r="A93" t="s">
        <v>70</v>
      </c>
      <c r="B93">
        <v>6740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7">
        <v>0</v>
      </c>
      <c r="Q93">
        <v>83</v>
      </c>
    </row>
    <row r="94" spans="1:17" ht="15">
      <c r="A94" t="s">
        <v>71</v>
      </c>
      <c r="B94">
        <v>6800</v>
      </c>
      <c r="C94" s="5">
        <v>56.33333333333326</v>
      </c>
      <c r="D94" s="5">
        <v>56.33333333333326</v>
      </c>
      <c r="E94" s="5">
        <v>56.33333333333326</v>
      </c>
      <c r="F94" s="5">
        <v>56.33333333333326</v>
      </c>
      <c r="G94" s="5">
        <v>56.33333333333326</v>
      </c>
      <c r="H94" s="5">
        <v>56.33333333333326</v>
      </c>
      <c r="I94" s="5">
        <v>56.33333333333326</v>
      </c>
      <c r="J94" s="5">
        <v>56.33333333333326</v>
      </c>
      <c r="K94" s="5">
        <v>56.33333333333326</v>
      </c>
      <c r="L94" s="5">
        <v>56.33333333333326</v>
      </c>
      <c r="M94" s="5">
        <v>56.33333333333326</v>
      </c>
      <c r="N94" s="5">
        <v>56.33333333333326</v>
      </c>
      <c r="O94" s="17">
        <v>675.9999999999991</v>
      </c>
      <c r="P94" s="5">
        <v>14940</v>
      </c>
      <c r="Q94">
        <v>84</v>
      </c>
    </row>
    <row r="95" spans="1:17" ht="15">
      <c r="A95" t="s">
        <v>72</v>
      </c>
      <c r="B95">
        <v>6810</v>
      </c>
      <c r="C95" s="5">
        <v>55.583333333333314</v>
      </c>
      <c r="D95" s="5">
        <v>55.583333333333314</v>
      </c>
      <c r="E95" s="5">
        <v>55.583333333333314</v>
      </c>
      <c r="F95" s="5">
        <v>55.583333333333314</v>
      </c>
      <c r="G95" s="5">
        <v>55.583333333333314</v>
      </c>
      <c r="H95" s="5">
        <v>55.583333333333314</v>
      </c>
      <c r="I95" s="5">
        <v>55.583333333333314</v>
      </c>
      <c r="J95" s="5">
        <v>55.583333333333314</v>
      </c>
      <c r="K95" s="5">
        <v>55.583333333333314</v>
      </c>
      <c r="L95" s="5">
        <v>55.583333333333314</v>
      </c>
      <c r="M95" s="5">
        <v>55.583333333333314</v>
      </c>
      <c r="N95" s="5">
        <v>55.583333333333314</v>
      </c>
      <c r="O95" s="17">
        <v>666.9999999999998</v>
      </c>
      <c r="P95" s="5">
        <v>1472</v>
      </c>
      <c r="Q95">
        <v>85</v>
      </c>
    </row>
    <row r="96" spans="1:17" ht="15">
      <c r="A96" t="s">
        <v>73</v>
      </c>
      <c r="B96">
        <v>6820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7">
        <v>0</v>
      </c>
      <c r="Q96">
        <v>86</v>
      </c>
    </row>
    <row r="97" spans="1:17" ht="15">
      <c r="A97" t="s">
        <v>74</v>
      </c>
      <c r="B97">
        <v>6840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7">
        <v>0</v>
      </c>
      <c r="P97" s="5">
        <v>6199.47</v>
      </c>
      <c r="Q97">
        <v>87</v>
      </c>
    </row>
    <row r="98" spans="1:17" ht="15">
      <c r="A98" t="s">
        <v>75</v>
      </c>
      <c r="B98">
        <v>6850</v>
      </c>
      <c r="C98" s="5">
        <v>658.3333333333334</v>
      </c>
      <c r="D98" s="5">
        <v>658.3333333333334</v>
      </c>
      <c r="E98" s="5">
        <v>658.3333333333334</v>
      </c>
      <c r="F98" s="5">
        <v>658.3333333333334</v>
      </c>
      <c r="G98" s="5">
        <v>658.3333333333334</v>
      </c>
      <c r="H98" s="5">
        <v>658.3333333333334</v>
      </c>
      <c r="I98" s="5">
        <v>658.3333333333334</v>
      </c>
      <c r="J98" s="5">
        <v>658.3333333333334</v>
      </c>
      <c r="K98" s="5">
        <v>658.3333333333334</v>
      </c>
      <c r="L98" s="5">
        <v>658.3333333333334</v>
      </c>
      <c r="M98" s="5">
        <v>658.3333333333334</v>
      </c>
      <c r="N98" s="5">
        <v>658.3333333333334</v>
      </c>
      <c r="O98" s="17">
        <v>7899.999999999999</v>
      </c>
      <c r="P98" s="5">
        <v>9964</v>
      </c>
      <c r="Q98">
        <v>88</v>
      </c>
    </row>
    <row r="99" spans="1:17" ht="15">
      <c r="A99" t="s">
        <v>76</v>
      </c>
      <c r="B99">
        <v>6860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7">
        <v>0</v>
      </c>
      <c r="Q99">
        <v>89</v>
      </c>
    </row>
    <row r="100" spans="1:17" ht="15">
      <c r="A100" t="s">
        <v>77</v>
      </c>
      <c r="B100">
        <v>6900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7">
        <v>0</v>
      </c>
      <c r="Q100">
        <v>90</v>
      </c>
    </row>
    <row r="101" spans="1:17" ht="15">
      <c r="A101" t="s">
        <v>78</v>
      </c>
      <c r="B101">
        <v>6910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7">
        <v>0</v>
      </c>
      <c r="Q101">
        <v>91</v>
      </c>
    </row>
    <row r="102" spans="1:17" ht="15">
      <c r="A102" t="s">
        <v>79</v>
      </c>
      <c r="B102">
        <v>6920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7">
        <v>0</v>
      </c>
      <c r="Q102">
        <v>92</v>
      </c>
    </row>
    <row r="103" spans="1:17" ht="15">
      <c r="A103" t="s">
        <v>101</v>
      </c>
      <c r="B103">
        <v>6921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7">
        <v>0</v>
      </c>
      <c r="Q103">
        <v>93</v>
      </c>
    </row>
    <row r="104" spans="1:17" ht="15">
      <c r="A104" t="s">
        <v>80</v>
      </c>
      <c r="B104">
        <v>6930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7">
        <v>0</v>
      </c>
      <c r="Q104">
        <v>94</v>
      </c>
    </row>
    <row r="105" spans="1:17" ht="15">
      <c r="A105" t="s">
        <v>110</v>
      </c>
      <c r="B105">
        <v>6940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7">
        <v>0</v>
      </c>
      <c r="Q105">
        <v>95</v>
      </c>
    </row>
    <row r="106" spans="1:19" ht="15">
      <c r="A106" t="s">
        <v>81</v>
      </c>
      <c r="B106">
        <v>6950</v>
      </c>
      <c r="C106" s="5">
        <v>1250</v>
      </c>
      <c r="D106" s="5">
        <v>1250</v>
      </c>
      <c r="E106" s="5">
        <v>1250</v>
      </c>
      <c r="F106" s="5">
        <v>1250</v>
      </c>
      <c r="G106" s="5">
        <v>1250</v>
      </c>
      <c r="H106" s="5">
        <v>1250</v>
      </c>
      <c r="I106" s="5">
        <v>1250</v>
      </c>
      <c r="J106" s="5">
        <v>1250</v>
      </c>
      <c r="K106" s="5">
        <v>1250</v>
      </c>
      <c r="L106" s="5">
        <v>1250</v>
      </c>
      <c r="M106" s="5">
        <v>1250</v>
      </c>
      <c r="N106" s="5">
        <v>1250</v>
      </c>
      <c r="O106" s="17">
        <v>15000</v>
      </c>
      <c r="P106" s="5">
        <v>12000</v>
      </c>
      <c r="Q106">
        <v>96</v>
      </c>
      <c r="S106" s="212"/>
    </row>
    <row r="107" spans="1:17" ht="15">
      <c r="A107" t="s">
        <v>82</v>
      </c>
      <c r="B107">
        <v>6960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7">
        <v>0</v>
      </c>
      <c r="Q107">
        <v>97</v>
      </c>
    </row>
    <row r="108" spans="1:19" ht="15">
      <c r="A108" t="s">
        <v>83</v>
      </c>
      <c r="B108">
        <v>7000</v>
      </c>
      <c r="C108" s="5">
        <v>30</v>
      </c>
      <c r="D108" s="5">
        <v>30</v>
      </c>
      <c r="E108" s="5">
        <v>30</v>
      </c>
      <c r="F108" s="5">
        <v>30</v>
      </c>
      <c r="G108" s="5">
        <v>30</v>
      </c>
      <c r="H108" s="5">
        <v>30</v>
      </c>
      <c r="I108" s="5">
        <v>30</v>
      </c>
      <c r="J108" s="5">
        <v>30</v>
      </c>
      <c r="K108" s="5">
        <v>30</v>
      </c>
      <c r="L108" s="5">
        <v>30</v>
      </c>
      <c r="M108" s="5">
        <v>30</v>
      </c>
      <c r="N108" s="5">
        <v>30</v>
      </c>
      <c r="O108" s="17">
        <v>360</v>
      </c>
      <c r="P108" s="5">
        <v>340</v>
      </c>
      <c r="Q108">
        <v>98</v>
      </c>
      <c r="R108" s="6"/>
      <c r="S108" s="212"/>
    </row>
    <row r="109" spans="1:17" ht="15">
      <c r="A109" t="s">
        <v>84</v>
      </c>
      <c r="B109">
        <v>7500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7">
        <v>0</v>
      </c>
      <c r="Q109">
        <v>99</v>
      </c>
    </row>
    <row r="110" spans="1:17" ht="15">
      <c r="A110" t="s">
        <v>102</v>
      </c>
      <c r="B110">
        <v>7510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7">
        <v>0</v>
      </c>
      <c r="Q110">
        <v>100</v>
      </c>
    </row>
    <row r="111" spans="1:17" ht="15">
      <c r="A111" t="s">
        <v>103</v>
      </c>
      <c r="B111">
        <v>7800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7">
        <v>0</v>
      </c>
      <c r="Q111">
        <v>101</v>
      </c>
    </row>
    <row r="112" spans="1:17" ht="15">
      <c r="A112" t="s">
        <v>104</v>
      </c>
      <c r="B112">
        <v>7810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7">
        <v>0</v>
      </c>
      <c r="Q112">
        <v>102</v>
      </c>
    </row>
    <row r="113" spans="1:17" ht="15">
      <c r="A113" t="s">
        <v>105</v>
      </c>
      <c r="B113">
        <v>7820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7">
        <v>0</v>
      </c>
      <c r="Q113">
        <v>103</v>
      </c>
    </row>
    <row r="114" spans="1:17" ht="15">
      <c r="A114" t="s">
        <v>85</v>
      </c>
      <c r="B114">
        <v>7830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7">
        <v>0</v>
      </c>
      <c r="Q114">
        <v>104</v>
      </c>
    </row>
    <row r="115" spans="1:17" ht="15">
      <c r="A115" t="s">
        <v>86</v>
      </c>
      <c r="B115">
        <v>7840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7">
        <v>0</v>
      </c>
      <c r="Q115">
        <v>105</v>
      </c>
    </row>
    <row r="116" spans="1:17" ht="15">
      <c r="A116" t="s">
        <v>106</v>
      </c>
      <c r="B116">
        <v>7850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7">
        <v>0</v>
      </c>
      <c r="Q116">
        <v>106</v>
      </c>
    </row>
    <row r="117" spans="1:17" ht="15">
      <c r="A117" t="s">
        <v>107</v>
      </c>
      <c r="B117">
        <v>7910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17">
        <v>0</v>
      </c>
      <c r="Q117">
        <v>107</v>
      </c>
    </row>
    <row r="118" spans="1:17" ht="15">
      <c r="A118" t="s">
        <v>87</v>
      </c>
      <c r="B118">
        <v>7920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7">
        <v>0</v>
      </c>
      <c r="Q118">
        <v>108</v>
      </c>
    </row>
    <row r="119" spans="1:17" ht="15">
      <c r="A119" t="s">
        <v>108</v>
      </c>
      <c r="B119">
        <v>7930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7">
        <v>0</v>
      </c>
      <c r="Q119">
        <v>109</v>
      </c>
    </row>
    <row r="120" spans="1:17" ht="15">
      <c r="A120" t="s">
        <v>109</v>
      </c>
      <c r="B120">
        <v>7931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7">
        <v>0</v>
      </c>
      <c r="P120" s="57"/>
      <c r="Q120" s="165">
        <v>110</v>
      </c>
    </row>
    <row r="121" spans="1:17" ht="15.75" thickBot="1">
      <c r="A121" s="116" t="s">
        <v>88</v>
      </c>
      <c r="B121" s="121"/>
      <c r="C121" s="117">
        <v>16502.27091719696</v>
      </c>
      <c r="D121" s="117">
        <v>16502.27091719696</v>
      </c>
      <c r="E121" s="117">
        <v>16502.27091719696</v>
      </c>
      <c r="F121" s="117">
        <v>16502.27091719696</v>
      </c>
      <c r="G121" s="117">
        <v>16502.27091719696</v>
      </c>
      <c r="H121" s="117">
        <v>16502.27091719696</v>
      </c>
      <c r="I121" s="117">
        <v>16342.212502288638</v>
      </c>
      <c r="J121" s="117">
        <v>16502.895699820634</v>
      </c>
      <c r="K121" s="117">
        <v>16668.399393278592</v>
      </c>
      <c r="L121" s="117">
        <v>16838.868197540294</v>
      </c>
      <c r="M121" s="117">
        <v>17014.45106592984</v>
      </c>
      <c r="N121" s="117">
        <v>17195.301420371077</v>
      </c>
      <c r="O121" s="117">
        <v>199575.75378241087</v>
      </c>
      <c r="P121" s="117">
        <v>201623.80363636365</v>
      </c>
      <c r="Q121" s="214">
        <v>111</v>
      </c>
    </row>
    <row r="123" spans="1:17" ht="15.75" thickBot="1">
      <c r="A123" s="46" t="s">
        <v>89</v>
      </c>
      <c r="B123" s="46"/>
      <c r="C123" s="45">
        <v>-16502.27091719696</v>
      </c>
      <c r="D123" s="45">
        <v>58497.72908280304</v>
      </c>
      <c r="E123" s="45">
        <v>16247.729082803038</v>
      </c>
      <c r="F123" s="45">
        <v>-2502.270917196962</v>
      </c>
      <c r="G123" s="45">
        <v>16247.729082803038</v>
      </c>
      <c r="H123" s="45">
        <v>97.72908280303818</v>
      </c>
      <c r="I123" s="45">
        <v>16407.78749771136</v>
      </c>
      <c r="J123" s="45">
        <v>72497.10430017937</v>
      </c>
      <c r="K123" s="45">
        <v>16081.600606721408</v>
      </c>
      <c r="L123" s="45">
        <v>-2838.868197540294</v>
      </c>
      <c r="M123" s="45">
        <v>-3014.4510659298394</v>
      </c>
      <c r="N123" s="45">
        <v>-3195.3014203710773</v>
      </c>
      <c r="O123" s="45">
        <v>168024.24621758913</v>
      </c>
      <c r="P123" s="45">
        <v>237899.69636363635</v>
      </c>
      <c r="Q123" s="10"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A97" sqref="A97"/>
    </sheetView>
  </sheetViews>
  <sheetFormatPr defaultColWidth="9.140625" defaultRowHeight="15"/>
  <cols>
    <col min="1" max="1" width="30.7109375" style="0" bestFit="1" customWidth="1"/>
    <col min="2" max="2" width="11.00390625" style="0" customWidth="1"/>
    <col min="3" max="3" width="7.7109375" style="0" bestFit="1" customWidth="1"/>
    <col min="4" max="4" width="8.8515625" style="5" bestFit="1" customWidth="1"/>
    <col min="5" max="5" width="8.7109375" style="5" bestFit="1" customWidth="1"/>
    <col min="6" max="6" width="8.00390625" style="5" bestFit="1" customWidth="1"/>
    <col min="7" max="7" width="8.57421875" style="5" bestFit="1" customWidth="1"/>
    <col min="8" max="8" width="8.28125" style="5" bestFit="1" customWidth="1"/>
    <col min="9" max="9" width="7.8515625" style="5" bestFit="1" customWidth="1"/>
    <col min="10" max="10" width="8.28125" style="5" bestFit="1" customWidth="1"/>
    <col min="11" max="11" width="8.57421875" style="5" bestFit="1" customWidth="1"/>
    <col min="12" max="12" width="8.140625" style="5" bestFit="1" customWidth="1"/>
    <col min="13" max="13" width="8.8515625" style="5" bestFit="1" customWidth="1"/>
    <col min="14" max="14" width="8.140625" style="5" bestFit="1" customWidth="1"/>
    <col min="15" max="15" width="8.7109375" style="5" bestFit="1" customWidth="1"/>
    <col min="16" max="16" width="11.28125" style="0" bestFit="1" customWidth="1"/>
    <col min="17" max="17" width="8.14062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139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3" t="s">
        <v>132</v>
      </c>
      <c r="Q2" s="165"/>
    </row>
    <row r="3" spans="1:16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7">
        <f aca="true" t="shared" si="0" ref="O3:O67">SUM(C3:N3)</f>
        <v>0</v>
      </c>
      <c r="P3" s="174"/>
    </row>
    <row r="4" spans="1:17" ht="15">
      <c r="A4" t="s">
        <v>1</v>
      </c>
      <c r="B4">
        <v>4011</v>
      </c>
      <c r="C4" s="5"/>
      <c r="O4" s="57">
        <f t="shared" si="0"/>
        <v>0</v>
      </c>
      <c r="P4" s="174"/>
      <c r="Q4">
        <v>1</v>
      </c>
    </row>
    <row r="5" spans="1:17" ht="15">
      <c r="A5" t="s">
        <v>2</v>
      </c>
      <c r="B5">
        <v>4012</v>
      </c>
      <c r="C5" s="5"/>
      <c r="O5" s="57">
        <f t="shared" si="0"/>
        <v>0</v>
      </c>
      <c r="P5" s="174"/>
      <c r="Q5">
        <f>Q4+1</f>
        <v>2</v>
      </c>
    </row>
    <row r="6" spans="1:17" ht="15">
      <c r="A6" t="s">
        <v>91</v>
      </c>
      <c r="B6">
        <v>4013</v>
      </c>
      <c r="C6" s="5"/>
      <c r="O6" s="57">
        <f t="shared" si="0"/>
        <v>0</v>
      </c>
      <c r="P6" s="174"/>
      <c r="Q6">
        <f aca="true" t="shared" si="1" ref="Q6:Q31">Q5+1</f>
        <v>3</v>
      </c>
    </row>
    <row r="7" spans="1:17" ht="15">
      <c r="A7" t="s">
        <v>3</v>
      </c>
      <c r="B7">
        <v>4014</v>
      </c>
      <c r="C7" s="5"/>
      <c r="O7" s="57">
        <f t="shared" si="0"/>
        <v>0</v>
      </c>
      <c r="P7" s="174"/>
      <c r="Q7">
        <f t="shared" si="1"/>
        <v>4</v>
      </c>
    </row>
    <row r="8" spans="1:17" ht="15">
      <c r="A8" t="s">
        <v>92</v>
      </c>
      <c r="B8">
        <v>4016</v>
      </c>
      <c r="C8" s="5"/>
      <c r="O8" s="57">
        <f t="shared" si="0"/>
        <v>0</v>
      </c>
      <c r="P8" s="174"/>
      <c r="Q8">
        <f t="shared" si="1"/>
        <v>5</v>
      </c>
    </row>
    <row r="9" spans="1:17" ht="15">
      <c r="A9" t="s">
        <v>4</v>
      </c>
      <c r="B9">
        <v>4017</v>
      </c>
      <c r="C9" s="5"/>
      <c r="O9" s="57">
        <f t="shared" si="0"/>
        <v>0</v>
      </c>
      <c r="P9" s="174"/>
      <c r="Q9">
        <f t="shared" si="1"/>
        <v>6</v>
      </c>
    </row>
    <row r="10" spans="1:17" ht="15">
      <c r="A10" t="s">
        <v>93</v>
      </c>
      <c r="B10">
        <v>4018</v>
      </c>
      <c r="C10" s="5"/>
      <c r="O10" s="57">
        <f t="shared" si="0"/>
        <v>0</v>
      </c>
      <c r="P10" s="174"/>
      <c r="Q10">
        <f t="shared" si="1"/>
        <v>7</v>
      </c>
    </row>
    <row r="11" spans="1:17" ht="15">
      <c r="A11" t="s">
        <v>5</v>
      </c>
      <c r="B11">
        <v>4020</v>
      </c>
      <c r="C11" s="5"/>
      <c r="O11" s="57">
        <f t="shared" si="0"/>
        <v>0</v>
      </c>
      <c r="P11" s="174"/>
      <c r="Q11">
        <f t="shared" si="1"/>
        <v>8</v>
      </c>
    </row>
    <row r="12" spans="1:17" ht="15">
      <c r="A12" t="s">
        <v>6</v>
      </c>
      <c r="B12">
        <v>4021</v>
      </c>
      <c r="C12" s="5"/>
      <c r="O12" s="57">
        <f t="shared" si="0"/>
        <v>0</v>
      </c>
      <c r="P12" s="174"/>
      <c r="Q12">
        <f t="shared" si="1"/>
        <v>9</v>
      </c>
    </row>
    <row r="13" spans="1:17" ht="15">
      <c r="A13" t="s">
        <v>7</v>
      </c>
      <c r="B13">
        <v>4022</v>
      </c>
      <c r="C13" s="5"/>
      <c r="O13" s="57">
        <f t="shared" si="0"/>
        <v>0</v>
      </c>
      <c r="P13" s="174"/>
      <c r="Q13">
        <f t="shared" si="1"/>
        <v>10</v>
      </c>
    </row>
    <row r="14" spans="1:17" ht="15">
      <c r="A14" t="s">
        <v>8</v>
      </c>
      <c r="B14">
        <v>4024</v>
      </c>
      <c r="C14" s="5"/>
      <c r="O14" s="57">
        <f t="shared" si="0"/>
        <v>0</v>
      </c>
      <c r="P14" s="174"/>
      <c r="Q14">
        <f t="shared" si="1"/>
        <v>11</v>
      </c>
    </row>
    <row r="15" spans="1:17" ht="15">
      <c r="A15" t="s">
        <v>9</v>
      </c>
      <c r="B15">
        <v>4030</v>
      </c>
      <c r="C15" s="5"/>
      <c r="O15" s="57">
        <f t="shared" si="0"/>
        <v>0</v>
      </c>
      <c r="P15" s="174"/>
      <c r="Q15">
        <f t="shared" si="1"/>
        <v>12</v>
      </c>
    </row>
    <row r="16" spans="1:17" ht="15">
      <c r="A16" t="s">
        <v>10</v>
      </c>
      <c r="B16">
        <v>4031</v>
      </c>
      <c r="C16" s="5"/>
      <c r="O16" s="57">
        <f t="shared" si="0"/>
        <v>0</v>
      </c>
      <c r="P16" s="174"/>
      <c r="Q16">
        <f t="shared" si="1"/>
        <v>13</v>
      </c>
    </row>
    <row r="17" spans="1:17" ht="15">
      <c r="A17" t="s">
        <v>11</v>
      </c>
      <c r="B17">
        <v>4040</v>
      </c>
      <c r="C17" s="5"/>
      <c r="O17" s="57">
        <f t="shared" si="0"/>
        <v>0</v>
      </c>
      <c r="P17" s="174"/>
      <c r="Q17">
        <f t="shared" si="1"/>
        <v>14</v>
      </c>
    </row>
    <row r="18" spans="1:17" ht="15">
      <c r="A18" t="s">
        <v>12</v>
      </c>
      <c r="B18">
        <v>4041</v>
      </c>
      <c r="C18" s="5"/>
      <c r="O18" s="57">
        <f t="shared" si="0"/>
        <v>0</v>
      </c>
      <c r="P18" s="174"/>
      <c r="Q18">
        <f t="shared" si="1"/>
        <v>15</v>
      </c>
    </row>
    <row r="19" spans="1:17" ht="15">
      <c r="A19" t="s">
        <v>13</v>
      </c>
      <c r="B19">
        <v>4042</v>
      </c>
      <c r="C19" s="5"/>
      <c r="O19" s="57">
        <f t="shared" si="0"/>
        <v>0</v>
      </c>
      <c r="P19" s="174"/>
      <c r="Q19">
        <f t="shared" si="1"/>
        <v>16</v>
      </c>
    </row>
    <row r="20" spans="1:17" ht="15">
      <c r="A20" t="s">
        <v>14</v>
      </c>
      <c r="B20">
        <v>4044</v>
      </c>
      <c r="C20" s="5"/>
      <c r="O20" s="57">
        <f t="shared" si="0"/>
        <v>0</v>
      </c>
      <c r="P20" s="174"/>
      <c r="Q20">
        <f t="shared" si="1"/>
        <v>17</v>
      </c>
    </row>
    <row r="21" spans="1:17" ht="15">
      <c r="A21" t="s">
        <v>156</v>
      </c>
      <c r="B21">
        <v>4046</v>
      </c>
      <c r="C21" s="5"/>
      <c r="O21" s="57"/>
      <c r="P21" s="174"/>
      <c r="Q21">
        <f t="shared" si="1"/>
        <v>18</v>
      </c>
    </row>
    <row r="22" spans="1:17" ht="15">
      <c r="A22" t="s">
        <v>15</v>
      </c>
      <c r="B22">
        <v>4047</v>
      </c>
      <c r="C22" s="5"/>
      <c r="O22" s="57">
        <f t="shared" si="0"/>
        <v>0</v>
      </c>
      <c r="P22" s="174"/>
      <c r="Q22">
        <f t="shared" si="1"/>
        <v>19</v>
      </c>
    </row>
    <row r="23" spans="1:17" ht="15">
      <c r="A23" t="s">
        <v>16</v>
      </c>
      <c r="B23">
        <v>4880</v>
      </c>
      <c r="C23" s="5"/>
      <c r="O23" s="57">
        <f t="shared" si="0"/>
        <v>0</v>
      </c>
      <c r="P23" s="174"/>
      <c r="Q23">
        <f t="shared" si="1"/>
        <v>20</v>
      </c>
    </row>
    <row r="24" spans="1:17" ht="15">
      <c r="A24" t="s">
        <v>123</v>
      </c>
      <c r="B24">
        <v>4901</v>
      </c>
      <c r="C24" s="5"/>
      <c r="O24" s="57">
        <f t="shared" si="0"/>
        <v>0</v>
      </c>
      <c r="P24" s="174"/>
      <c r="Q24">
        <f t="shared" si="1"/>
        <v>21</v>
      </c>
    </row>
    <row r="25" spans="1:17" ht="15">
      <c r="A25" t="s">
        <v>125</v>
      </c>
      <c r="B25">
        <v>4910</v>
      </c>
      <c r="C25" s="5"/>
      <c r="O25" s="57">
        <f t="shared" si="0"/>
        <v>0</v>
      </c>
      <c r="P25" s="174"/>
      <c r="Q25">
        <f t="shared" si="1"/>
        <v>22</v>
      </c>
    </row>
    <row r="26" spans="1:17" ht="15">
      <c r="A26" t="s">
        <v>17</v>
      </c>
      <c r="B26">
        <v>4920</v>
      </c>
      <c r="C26" s="5"/>
      <c r="O26" s="57">
        <f t="shared" si="0"/>
        <v>0</v>
      </c>
      <c r="P26" s="174"/>
      <c r="Q26">
        <f t="shared" si="1"/>
        <v>23</v>
      </c>
    </row>
    <row r="27" spans="1:17" ht="15">
      <c r="A27" t="s">
        <v>18</v>
      </c>
      <c r="B27">
        <v>4921</v>
      </c>
      <c r="C27" s="5"/>
      <c r="O27" s="57">
        <f t="shared" si="0"/>
        <v>0</v>
      </c>
      <c r="P27" s="174"/>
      <c r="Q27">
        <f t="shared" si="1"/>
        <v>24</v>
      </c>
    </row>
    <row r="28" spans="1:17" ht="15">
      <c r="A28" t="s">
        <v>19</v>
      </c>
      <c r="B28">
        <v>4930</v>
      </c>
      <c r="C28" s="5"/>
      <c r="O28" s="57">
        <f t="shared" si="0"/>
        <v>0</v>
      </c>
      <c r="P28" s="174"/>
      <c r="Q28">
        <f t="shared" si="1"/>
        <v>25</v>
      </c>
    </row>
    <row r="29" spans="1:17" ht="15">
      <c r="A29" s="3" t="s">
        <v>20</v>
      </c>
      <c r="B29">
        <v>4990</v>
      </c>
      <c r="C29" s="5"/>
      <c r="O29" s="57">
        <f t="shared" si="0"/>
        <v>0</v>
      </c>
      <c r="P29" s="174"/>
      <c r="Q29">
        <f t="shared" si="1"/>
        <v>26</v>
      </c>
    </row>
    <row r="30" spans="1:17" ht="15">
      <c r="A30" t="s">
        <v>21</v>
      </c>
      <c r="B30">
        <v>4992</v>
      </c>
      <c r="C30" s="5"/>
      <c r="O30" s="57">
        <f t="shared" si="0"/>
        <v>0</v>
      </c>
      <c r="P30" s="174"/>
      <c r="Q30">
        <f t="shared" si="1"/>
        <v>27</v>
      </c>
    </row>
    <row r="31" spans="1:17" ht="15.75" thickBot="1">
      <c r="A31" s="116" t="s">
        <v>22</v>
      </c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36">
        <f>SUM(C31:N31)</f>
        <v>0</v>
      </c>
      <c r="P31" s="136">
        <f>SUM(D31:O31)</f>
        <v>0</v>
      </c>
      <c r="Q31" s="121">
        <f t="shared" si="1"/>
        <v>28</v>
      </c>
    </row>
    <row r="32" spans="1:16" ht="15">
      <c r="A32" t="s">
        <v>23</v>
      </c>
      <c r="C32" s="5"/>
      <c r="O32" s="57">
        <f t="shared" si="0"/>
        <v>0</v>
      </c>
      <c r="P32" s="174"/>
    </row>
    <row r="33" spans="1:17" ht="15">
      <c r="A33" t="s">
        <v>24</v>
      </c>
      <c r="C33" s="5"/>
      <c r="O33" s="57">
        <f t="shared" si="0"/>
        <v>0</v>
      </c>
      <c r="P33" s="174"/>
      <c r="Q33">
        <f>Q31+1</f>
        <v>29</v>
      </c>
    </row>
    <row r="34" spans="1:17" ht="15">
      <c r="A34" t="s">
        <v>25</v>
      </c>
      <c r="B34">
        <v>5010</v>
      </c>
      <c r="C34" s="5"/>
      <c r="O34" s="57">
        <f t="shared" si="0"/>
        <v>0</v>
      </c>
      <c r="P34" s="174"/>
      <c r="Q34">
        <f>Q33+1</f>
        <v>30</v>
      </c>
    </row>
    <row r="35" spans="1:17" ht="15">
      <c r="A35" t="s">
        <v>26</v>
      </c>
      <c r="B35">
        <v>4970</v>
      </c>
      <c r="C35" s="5"/>
      <c r="O35" s="57">
        <f t="shared" si="0"/>
        <v>0</v>
      </c>
      <c r="P35" s="174"/>
      <c r="Q35">
        <f>Q34+1</f>
        <v>31</v>
      </c>
    </row>
    <row r="36" spans="1:16" ht="15">
      <c r="A36" t="s">
        <v>27</v>
      </c>
      <c r="C36" s="5"/>
      <c r="O36" s="57">
        <f t="shared" si="0"/>
        <v>0</v>
      </c>
      <c r="P36" s="174"/>
    </row>
    <row r="37" spans="1:16" ht="15">
      <c r="A37" s="1" t="s">
        <v>23</v>
      </c>
      <c r="C37" s="5"/>
      <c r="O37" s="57">
        <f t="shared" si="0"/>
        <v>0</v>
      </c>
      <c r="P37" s="174"/>
    </row>
    <row r="38" spans="3:16" ht="15">
      <c r="C38" s="5"/>
      <c r="O38" s="57">
        <f t="shared" si="0"/>
        <v>0</v>
      </c>
      <c r="P38" s="174"/>
    </row>
    <row r="39" spans="1:16" ht="15">
      <c r="A39" t="s">
        <v>28</v>
      </c>
      <c r="C39" s="5"/>
      <c r="O39" s="57">
        <f t="shared" si="0"/>
        <v>0</v>
      </c>
      <c r="P39" s="174"/>
    </row>
    <row r="40" spans="3:16" ht="15">
      <c r="C40" s="5"/>
      <c r="O40" s="57">
        <f t="shared" si="0"/>
        <v>0</v>
      </c>
      <c r="P40" s="174"/>
    </row>
    <row r="41" spans="1:16" ht="15">
      <c r="A41" s="63" t="s">
        <v>29</v>
      </c>
      <c r="C41" s="5"/>
      <c r="O41" s="57">
        <f t="shared" si="0"/>
        <v>0</v>
      </c>
      <c r="P41" s="174"/>
    </row>
    <row r="42" spans="1:17" ht="15">
      <c r="A42" t="s">
        <v>25</v>
      </c>
      <c r="B42">
        <v>5010</v>
      </c>
      <c r="C42" s="5"/>
      <c r="O42" s="57"/>
      <c r="P42" s="213"/>
      <c r="Q42">
        <v>32</v>
      </c>
    </row>
    <row r="43" spans="1:17" ht="15">
      <c r="A43" t="s">
        <v>30</v>
      </c>
      <c r="B43">
        <v>6000</v>
      </c>
      <c r="C43" s="5"/>
      <c r="D43" s="5">
        <f aca="true" t="shared" si="2" ref="D43:N93">C43</f>
        <v>0</v>
      </c>
      <c r="E43" s="5">
        <f t="shared" si="2"/>
        <v>0</v>
      </c>
      <c r="F43" s="5">
        <f t="shared" si="2"/>
        <v>0</v>
      </c>
      <c r="G43" s="5">
        <f t="shared" si="2"/>
        <v>0</v>
      </c>
      <c r="H43" s="5">
        <f t="shared" si="2"/>
        <v>0</v>
      </c>
      <c r="I43" s="5">
        <f t="shared" si="2"/>
        <v>0</v>
      </c>
      <c r="J43" s="5">
        <f t="shared" si="2"/>
        <v>0</v>
      </c>
      <c r="K43" s="5">
        <f t="shared" si="2"/>
        <v>0</v>
      </c>
      <c r="L43" s="5">
        <f t="shared" si="2"/>
        <v>0</v>
      </c>
      <c r="M43" s="5">
        <f t="shared" si="2"/>
        <v>0</v>
      </c>
      <c r="N43" s="5">
        <f t="shared" si="2"/>
        <v>0</v>
      </c>
      <c r="O43" s="57">
        <f t="shared" si="0"/>
        <v>0</v>
      </c>
      <c r="P43" s="174"/>
      <c r="Q43">
        <f>Q42+1</f>
        <v>33</v>
      </c>
    </row>
    <row r="44" spans="1:17" ht="15">
      <c r="A44" t="s">
        <v>31</v>
      </c>
      <c r="B44">
        <v>6005</v>
      </c>
      <c r="C44" s="5"/>
      <c r="D44" s="5">
        <f t="shared" si="2"/>
        <v>0</v>
      </c>
      <c r="E44" s="5">
        <f t="shared" si="2"/>
        <v>0</v>
      </c>
      <c r="F44" s="5">
        <f t="shared" si="2"/>
        <v>0</v>
      </c>
      <c r="G44" s="5">
        <f t="shared" si="2"/>
        <v>0</v>
      </c>
      <c r="H44" s="5">
        <f t="shared" si="2"/>
        <v>0</v>
      </c>
      <c r="I44" s="5">
        <f t="shared" si="2"/>
        <v>0</v>
      </c>
      <c r="J44" s="5">
        <f t="shared" si="2"/>
        <v>0</v>
      </c>
      <c r="K44" s="5">
        <f t="shared" si="2"/>
        <v>0</v>
      </c>
      <c r="L44" s="5">
        <f t="shared" si="2"/>
        <v>0</v>
      </c>
      <c r="M44" s="5">
        <f t="shared" si="2"/>
        <v>0</v>
      </c>
      <c r="N44" s="5">
        <f t="shared" si="2"/>
        <v>0</v>
      </c>
      <c r="O44" s="57">
        <f t="shared" si="0"/>
        <v>0</v>
      </c>
      <c r="P44" s="174"/>
      <c r="Q44">
        <f>Q43+1</f>
        <v>34</v>
      </c>
    </row>
    <row r="45" spans="1:17" ht="15">
      <c r="A45" t="s">
        <v>32</v>
      </c>
      <c r="B45">
        <v>6010</v>
      </c>
      <c r="C45" s="5"/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5">
        <f t="shared" si="2"/>
        <v>0</v>
      </c>
      <c r="K45" s="5">
        <f t="shared" si="2"/>
        <v>0</v>
      </c>
      <c r="L45" s="5">
        <f t="shared" si="2"/>
        <v>0</v>
      </c>
      <c r="M45" s="5">
        <f t="shared" si="2"/>
        <v>0</v>
      </c>
      <c r="N45" s="5">
        <f t="shared" si="2"/>
        <v>0</v>
      </c>
      <c r="O45" s="57">
        <f t="shared" si="0"/>
        <v>0</v>
      </c>
      <c r="P45" s="174"/>
      <c r="Q45">
        <f aca="true" t="shared" si="3" ref="Q45:Q108">Q44+1</f>
        <v>35</v>
      </c>
    </row>
    <row r="46" spans="1:17" ht="15">
      <c r="A46" t="s">
        <v>154</v>
      </c>
      <c r="C46" s="5"/>
      <c r="D46" s="5">
        <f t="shared" si="2"/>
        <v>0</v>
      </c>
      <c r="E46" s="5">
        <f t="shared" si="2"/>
        <v>0</v>
      </c>
      <c r="F46" s="5">
        <f t="shared" si="2"/>
        <v>0</v>
      </c>
      <c r="G46" s="5">
        <f t="shared" si="2"/>
        <v>0</v>
      </c>
      <c r="H46" s="5">
        <f t="shared" si="2"/>
        <v>0</v>
      </c>
      <c r="I46" s="5">
        <f t="shared" si="2"/>
        <v>0</v>
      </c>
      <c r="J46" s="5">
        <f t="shared" si="2"/>
        <v>0</v>
      </c>
      <c r="K46" s="5">
        <f t="shared" si="2"/>
        <v>0</v>
      </c>
      <c r="L46" s="5">
        <f t="shared" si="2"/>
        <v>0</v>
      </c>
      <c r="M46" s="5">
        <f t="shared" si="2"/>
        <v>0</v>
      </c>
      <c r="N46" s="5">
        <f t="shared" si="2"/>
        <v>0</v>
      </c>
      <c r="O46" s="57">
        <f t="shared" si="0"/>
        <v>0</v>
      </c>
      <c r="P46" s="174"/>
      <c r="Q46">
        <f t="shared" si="3"/>
        <v>36</v>
      </c>
    </row>
    <row r="47" spans="1:17" ht="15">
      <c r="A47" t="s">
        <v>33</v>
      </c>
      <c r="B47">
        <v>6110</v>
      </c>
      <c r="C47" s="5"/>
      <c r="D47" s="5">
        <f t="shared" si="2"/>
        <v>0</v>
      </c>
      <c r="E47" s="5">
        <f t="shared" si="2"/>
        <v>0</v>
      </c>
      <c r="F47" s="5">
        <f t="shared" si="2"/>
        <v>0</v>
      </c>
      <c r="G47" s="5">
        <f t="shared" si="2"/>
        <v>0</v>
      </c>
      <c r="H47" s="5">
        <f t="shared" si="2"/>
        <v>0</v>
      </c>
      <c r="I47" s="5">
        <f t="shared" si="2"/>
        <v>0</v>
      </c>
      <c r="J47" s="5">
        <f t="shared" si="2"/>
        <v>0</v>
      </c>
      <c r="K47" s="5">
        <f t="shared" si="2"/>
        <v>0</v>
      </c>
      <c r="L47" s="5">
        <f t="shared" si="2"/>
        <v>0</v>
      </c>
      <c r="M47" s="5">
        <f t="shared" si="2"/>
        <v>0</v>
      </c>
      <c r="N47" s="5">
        <f t="shared" si="2"/>
        <v>0</v>
      </c>
      <c r="O47" s="57">
        <f t="shared" si="0"/>
        <v>0</v>
      </c>
      <c r="P47" s="174"/>
      <c r="Q47">
        <f t="shared" si="3"/>
        <v>37</v>
      </c>
    </row>
    <row r="48" spans="1:17" ht="15">
      <c r="A48" t="s">
        <v>34</v>
      </c>
      <c r="B48">
        <v>6120</v>
      </c>
      <c r="C48" s="5"/>
      <c r="D48" s="5">
        <f t="shared" si="2"/>
        <v>0</v>
      </c>
      <c r="E48" s="5">
        <f t="shared" si="2"/>
        <v>0</v>
      </c>
      <c r="F48" s="5">
        <f t="shared" si="2"/>
        <v>0</v>
      </c>
      <c r="G48" s="5">
        <f t="shared" si="2"/>
        <v>0</v>
      </c>
      <c r="H48" s="5">
        <f t="shared" si="2"/>
        <v>0</v>
      </c>
      <c r="I48" s="5">
        <f t="shared" si="2"/>
        <v>0</v>
      </c>
      <c r="J48" s="5">
        <f t="shared" si="2"/>
        <v>0</v>
      </c>
      <c r="K48" s="5">
        <f t="shared" si="2"/>
        <v>0</v>
      </c>
      <c r="L48" s="5">
        <f t="shared" si="2"/>
        <v>0</v>
      </c>
      <c r="M48" s="5">
        <f t="shared" si="2"/>
        <v>0</v>
      </c>
      <c r="N48" s="5">
        <f t="shared" si="2"/>
        <v>0</v>
      </c>
      <c r="O48" s="57">
        <f t="shared" si="0"/>
        <v>0</v>
      </c>
      <c r="P48" s="174"/>
      <c r="Q48">
        <f t="shared" si="3"/>
        <v>38</v>
      </c>
    </row>
    <row r="49" spans="1:17" ht="15">
      <c r="A49" t="s">
        <v>35</v>
      </c>
      <c r="B49">
        <v>6130</v>
      </c>
      <c r="C49" s="5"/>
      <c r="D49" s="5">
        <f t="shared" si="2"/>
        <v>0</v>
      </c>
      <c r="E49" s="5">
        <f t="shared" si="2"/>
        <v>0</v>
      </c>
      <c r="F49" s="5">
        <f t="shared" si="2"/>
        <v>0</v>
      </c>
      <c r="G49" s="5">
        <f t="shared" si="2"/>
        <v>0</v>
      </c>
      <c r="H49" s="5">
        <f t="shared" si="2"/>
        <v>0</v>
      </c>
      <c r="I49" s="5">
        <f t="shared" si="2"/>
        <v>0</v>
      </c>
      <c r="J49" s="5">
        <f t="shared" si="2"/>
        <v>0</v>
      </c>
      <c r="K49" s="5">
        <f t="shared" si="2"/>
        <v>0</v>
      </c>
      <c r="L49" s="5">
        <f t="shared" si="2"/>
        <v>0</v>
      </c>
      <c r="M49" s="5">
        <f t="shared" si="2"/>
        <v>0</v>
      </c>
      <c r="N49" s="5">
        <f t="shared" si="2"/>
        <v>0</v>
      </c>
      <c r="O49" s="57">
        <f t="shared" si="0"/>
        <v>0</v>
      </c>
      <c r="P49" s="174"/>
      <c r="Q49">
        <f t="shared" si="3"/>
        <v>39</v>
      </c>
    </row>
    <row r="50" spans="1:17" ht="15">
      <c r="A50" t="s">
        <v>36</v>
      </c>
      <c r="B50">
        <v>6140</v>
      </c>
      <c r="C50" s="5"/>
      <c r="D50" s="5">
        <f t="shared" si="2"/>
        <v>0</v>
      </c>
      <c r="E50" s="5">
        <f t="shared" si="2"/>
        <v>0</v>
      </c>
      <c r="F50" s="5">
        <f t="shared" si="2"/>
        <v>0</v>
      </c>
      <c r="G50" s="5">
        <f t="shared" si="2"/>
        <v>0</v>
      </c>
      <c r="H50" s="5">
        <f t="shared" si="2"/>
        <v>0</v>
      </c>
      <c r="I50" s="5">
        <f t="shared" si="2"/>
        <v>0</v>
      </c>
      <c r="J50" s="5">
        <f t="shared" si="2"/>
        <v>0</v>
      </c>
      <c r="K50" s="5">
        <f t="shared" si="2"/>
        <v>0</v>
      </c>
      <c r="L50" s="5">
        <f t="shared" si="2"/>
        <v>0</v>
      </c>
      <c r="M50" s="5">
        <f t="shared" si="2"/>
        <v>0</v>
      </c>
      <c r="N50" s="5">
        <f t="shared" si="2"/>
        <v>0</v>
      </c>
      <c r="O50" s="57">
        <f t="shared" si="0"/>
        <v>0</v>
      </c>
      <c r="P50" s="174"/>
      <c r="Q50">
        <f t="shared" si="3"/>
        <v>40</v>
      </c>
    </row>
    <row r="51" spans="1:17" ht="15">
      <c r="A51" t="s">
        <v>37</v>
      </c>
      <c r="B51">
        <v>6150</v>
      </c>
      <c r="C51" s="5"/>
      <c r="D51" s="5">
        <f t="shared" si="2"/>
        <v>0</v>
      </c>
      <c r="E51" s="5">
        <f t="shared" si="2"/>
        <v>0</v>
      </c>
      <c r="F51" s="5">
        <f t="shared" si="2"/>
        <v>0</v>
      </c>
      <c r="G51" s="5">
        <f t="shared" si="2"/>
        <v>0</v>
      </c>
      <c r="H51" s="5">
        <f t="shared" si="2"/>
        <v>0</v>
      </c>
      <c r="I51" s="5">
        <f t="shared" si="2"/>
        <v>0</v>
      </c>
      <c r="J51" s="5">
        <f t="shared" si="2"/>
        <v>0</v>
      </c>
      <c r="K51" s="5">
        <f t="shared" si="2"/>
        <v>0</v>
      </c>
      <c r="L51" s="5">
        <f t="shared" si="2"/>
        <v>0</v>
      </c>
      <c r="M51" s="5">
        <f t="shared" si="2"/>
        <v>0</v>
      </c>
      <c r="N51" s="5">
        <f t="shared" si="2"/>
        <v>0</v>
      </c>
      <c r="O51" s="57">
        <f t="shared" si="0"/>
        <v>0</v>
      </c>
      <c r="P51" s="174"/>
      <c r="Q51">
        <f t="shared" si="3"/>
        <v>41</v>
      </c>
    </row>
    <row r="52" spans="1:17" ht="15">
      <c r="A52" t="s">
        <v>38</v>
      </c>
      <c r="B52">
        <v>6155</v>
      </c>
      <c r="C52" s="5"/>
      <c r="D52" s="5">
        <f t="shared" si="2"/>
        <v>0</v>
      </c>
      <c r="E52" s="5">
        <f t="shared" si="2"/>
        <v>0</v>
      </c>
      <c r="F52" s="5">
        <f t="shared" si="2"/>
        <v>0</v>
      </c>
      <c r="G52" s="5">
        <f t="shared" si="2"/>
        <v>0</v>
      </c>
      <c r="H52" s="5">
        <f t="shared" si="2"/>
        <v>0</v>
      </c>
      <c r="I52" s="5">
        <f t="shared" si="2"/>
        <v>0</v>
      </c>
      <c r="J52" s="5">
        <f t="shared" si="2"/>
        <v>0</v>
      </c>
      <c r="K52" s="5">
        <f t="shared" si="2"/>
        <v>0</v>
      </c>
      <c r="L52" s="5">
        <f t="shared" si="2"/>
        <v>0</v>
      </c>
      <c r="M52" s="5">
        <f t="shared" si="2"/>
        <v>0</v>
      </c>
      <c r="N52" s="5">
        <f t="shared" si="2"/>
        <v>0</v>
      </c>
      <c r="O52" s="57">
        <f t="shared" si="0"/>
        <v>0</v>
      </c>
      <c r="P52" s="174"/>
      <c r="Q52">
        <f t="shared" si="3"/>
        <v>42</v>
      </c>
    </row>
    <row r="53" spans="1:17" ht="15">
      <c r="A53" t="s">
        <v>94</v>
      </c>
      <c r="B53">
        <v>6170</v>
      </c>
      <c r="C53" s="5"/>
      <c r="D53" s="5">
        <f t="shared" si="2"/>
        <v>0</v>
      </c>
      <c r="E53" s="5">
        <f t="shared" si="2"/>
        <v>0</v>
      </c>
      <c r="F53" s="5">
        <f t="shared" si="2"/>
        <v>0</v>
      </c>
      <c r="G53" s="5">
        <f t="shared" si="2"/>
        <v>0</v>
      </c>
      <c r="H53" s="5">
        <f t="shared" si="2"/>
        <v>0</v>
      </c>
      <c r="I53" s="5">
        <f t="shared" si="2"/>
        <v>0</v>
      </c>
      <c r="J53" s="5">
        <f t="shared" si="2"/>
        <v>0</v>
      </c>
      <c r="K53" s="5">
        <f t="shared" si="2"/>
        <v>0</v>
      </c>
      <c r="L53" s="5">
        <f t="shared" si="2"/>
        <v>0</v>
      </c>
      <c r="M53" s="5">
        <f t="shared" si="2"/>
        <v>0</v>
      </c>
      <c r="N53" s="5">
        <f t="shared" si="2"/>
        <v>0</v>
      </c>
      <c r="O53" s="57">
        <f t="shared" si="0"/>
        <v>0</v>
      </c>
      <c r="P53" s="174"/>
      <c r="Q53">
        <f t="shared" si="3"/>
        <v>43</v>
      </c>
    </row>
    <row r="54" spans="1:17" ht="15">
      <c r="A54" t="s">
        <v>95</v>
      </c>
      <c r="B54">
        <v>6172</v>
      </c>
      <c r="C54" s="5"/>
      <c r="D54" s="5">
        <f t="shared" si="2"/>
        <v>0</v>
      </c>
      <c r="E54" s="5">
        <f t="shared" si="2"/>
        <v>0</v>
      </c>
      <c r="F54" s="5">
        <f t="shared" si="2"/>
        <v>0</v>
      </c>
      <c r="G54" s="5">
        <f t="shared" si="2"/>
        <v>0</v>
      </c>
      <c r="H54" s="5">
        <f t="shared" si="2"/>
        <v>0</v>
      </c>
      <c r="I54" s="5">
        <f t="shared" si="2"/>
        <v>0</v>
      </c>
      <c r="J54" s="5">
        <f t="shared" si="2"/>
        <v>0</v>
      </c>
      <c r="K54" s="5">
        <f t="shared" si="2"/>
        <v>0</v>
      </c>
      <c r="L54" s="5">
        <f t="shared" si="2"/>
        <v>0</v>
      </c>
      <c r="M54" s="5">
        <f t="shared" si="2"/>
        <v>0</v>
      </c>
      <c r="N54" s="5">
        <f t="shared" si="2"/>
        <v>0</v>
      </c>
      <c r="O54" s="57">
        <f t="shared" si="0"/>
        <v>0</v>
      </c>
      <c r="P54" s="174"/>
      <c r="Q54">
        <f t="shared" si="3"/>
        <v>44</v>
      </c>
    </row>
    <row r="55" spans="1:17" ht="15">
      <c r="A55" t="s">
        <v>96</v>
      </c>
      <c r="B55">
        <v>6180</v>
      </c>
      <c r="C55" s="5"/>
      <c r="D55" s="5">
        <f t="shared" si="2"/>
        <v>0</v>
      </c>
      <c r="E55" s="5">
        <f t="shared" si="2"/>
        <v>0</v>
      </c>
      <c r="F55" s="5">
        <f t="shared" si="2"/>
        <v>0</v>
      </c>
      <c r="G55" s="5">
        <f t="shared" si="2"/>
        <v>0</v>
      </c>
      <c r="H55" s="5">
        <f t="shared" si="2"/>
        <v>0</v>
      </c>
      <c r="I55" s="5">
        <f t="shared" si="2"/>
        <v>0</v>
      </c>
      <c r="J55" s="5">
        <f t="shared" si="2"/>
        <v>0</v>
      </c>
      <c r="K55" s="5">
        <f t="shared" si="2"/>
        <v>0</v>
      </c>
      <c r="L55" s="5">
        <f t="shared" si="2"/>
        <v>0</v>
      </c>
      <c r="M55" s="5">
        <f t="shared" si="2"/>
        <v>0</v>
      </c>
      <c r="N55" s="5">
        <f t="shared" si="2"/>
        <v>0</v>
      </c>
      <c r="O55" s="57">
        <f t="shared" si="0"/>
        <v>0</v>
      </c>
      <c r="P55" s="174"/>
      <c r="Q55">
        <f t="shared" si="3"/>
        <v>45</v>
      </c>
    </row>
    <row r="56" spans="1:17" ht="15">
      <c r="A56" t="s">
        <v>97</v>
      </c>
      <c r="B56">
        <v>6182</v>
      </c>
      <c r="C56" s="5"/>
      <c r="D56" s="5">
        <f t="shared" si="2"/>
        <v>0</v>
      </c>
      <c r="E56" s="5">
        <f t="shared" si="2"/>
        <v>0</v>
      </c>
      <c r="F56" s="5">
        <f t="shared" si="2"/>
        <v>0</v>
      </c>
      <c r="G56" s="5">
        <f t="shared" si="2"/>
        <v>0</v>
      </c>
      <c r="H56" s="5">
        <f t="shared" si="2"/>
        <v>0</v>
      </c>
      <c r="I56" s="5">
        <f t="shared" si="2"/>
        <v>0</v>
      </c>
      <c r="J56" s="5">
        <f t="shared" si="2"/>
        <v>0</v>
      </c>
      <c r="K56" s="5">
        <f t="shared" si="2"/>
        <v>0</v>
      </c>
      <c r="L56" s="5">
        <f t="shared" si="2"/>
        <v>0</v>
      </c>
      <c r="M56" s="5">
        <f t="shared" si="2"/>
        <v>0</v>
      </c>
      <c r="N56" s="5">
        <f t="shared" si="2"/>
        <v>0</v>
      </c>
      <c r="O56" s="57">
        <f t="shared" si="0"/>
        <v>0</v>
      </c>
      <c r="P56" s="174"/>
      <c r="Q56">
        <f t="shared" si="3"/>
        <v>46</v>
      </c>
    </row>
    <row r="57" spans="1:17" ht="15">
      <c r="A57" t="s">
        <v>98</v>
      </c>
      <c r="B57">
        <v>6200</v>
      </c>
      <c r="C57" s="5"/>
      <c r="D57" s="5">
        <f t="shared" si="2"/>
        <v>0</v>
      </c>
      <c r="E57" s="5">
        <f t="shared" si="2"/>
        <v>0</v>
      </c>
      <c r="F57" s="5">
        <f t="shared" si="2"/>
        <v>0</v>
      </c>
      <c r="G57" s="5">
        <f t="shared" si="2"/>
        <v>0</v>
      </c>
      <c r="H57" s="5">
        <f t="shared" si="2"/>
        <v>0</v>
      </c>
      <c r="I57" s="5">
        <f t="shared" si="2"/>
        <v>0</v>
      </c>
      <c r="J57" s="5">
        <f t="shared" si="2"/>
        <v>0</v>
      </c>
      <c r="K57" s="5">
        <f t="shared" si="2"/>
        <v>0</v>
      </c>
      <c r="L57" s="5">
        <f t="shared" si="2"/>
        <v>0</v>
      </c>
      <c r="M57" s="5">
        <f t="shared" si="2"/>
        <v>0</v>
      </c>
      <c r="N57" s="5">
        <f t="shared" si="2"/>
        <v>0</v>
      </c>
      <c r="O57" s="57">
        <f t="shared" si="0"/>
        <v>0</v>
      </c>
      <c r="P57" s="174"/>
      <c r="Q57">
        <f t="shared" si="3"/>
        <v>47</v>
      </c>
    </row>
    <row r="58" spans="1:17" ht="15">
      <c r="A58" t="s">
        <v>39</v>
      </c>
      <c r="B58">
        <v>6210</v>
      </c>
      <c r="C58" s="5"/>
      <c r="D58" s="5">
        <f t="shared" si="2"/>
        <v>0</v>
      </c>
      <c r="E58" s="5">
        <f t="shared" si="2"/>
        <v>0</v>
      </c>
      <c r="F58" s="5">
        <f t="shared" si="2"/>
        <v>0</v>
      </c>
      <c r="G58" s="5">
        <f t="shared" si="2"/>
        <v>0</v>
      </c>
      <c r="H58" s="5">
        <f t="shared" si="2"/>
        <v>0</v>
      </c>
      <c r="I58" s="5">
        <f t="shared" si="2"/>
        <v>0</v>
      </c>
      <c r="J58" s="5">
        <f t="shared" si="2"/>
        <v>0</v>
      </c>
      <c r="K58" s="5">
        <f t="shared" si="2"/>
        <v>0</v>
      </c>
      <c r="L58" s="5">
        <f t="shared" si="2"/>
        <v>0</v>
      </c>
      <c r="M58" s="5">
        <f t="shared" si="2"/>
        <v>0</v>
      </c>
      <c r="N58" s="5">
        <f t="shared" si="2"/>
        <v>0</v>
      </c>
      <c r="O58" s="57">
        <f t="shared" si="0"/>
        <v>0</v>
      </c>
      <c r="P58" s="174"/>
      <c r="Q58">
        <f t="shared" si="3"/>
        <v>48</v>
      </c>
    </row>
    <row r="59" spans="1:17" ht="15">
      <c r="A59" t="s">
        <v>40</v>
      </c>
      <c r="B59">
        <v>6210</v>
      </c>
      <c r="C59" s="5"/>
      <c r="D59" s="5">
        <f t="shared" si="2"/>
        <v>0</v>
      </c>
      <c r="E59" s="5">
        <f t="shared" si="2"/>
        <v>0</v>
      </c>
      <c r="F59" s="5">
        <f t="shared" si="2"/>
        <v>0</v>
      </c>
      <c r="G59" s="5">
        <f t="shared" si="2"/>
        <v>0</v>
      </c>
      <c r="H59" s="5">
        <f t="shared" si="2"/>
        <v>0</v>
      </c>
      <c r="I59" s="5">
        <f t="shared" si="2"/>
        <v>0</v>
      </c>
      <c r="J59" s="5">
        <f t="shared" si="2"/>
        <v>0</v>
      </c>
      <c r="K59" s="5">
        <f t="shared" si="2"/>
        <v>0</v>
      </c>
      <c r="L59" s="5">
        <f t="shared" si="2"/>
        <v>0</v>
      </c>
      <c r="M59" s="5">
        <f t="shared" si="2"/>
        <v>0</v>
      </c>
      <c r="N59" s="5">
        <f t="shared" si="2"/>
        <v>0</v>
      </c>
      <c r="O59" s="57">
        <f t="shared" si="0"/>
        <v>0</v>
      </c>
      <c r="P59" s="174"/>
      <c r="Q59">
        <f t="shared" si="3"/>
        <v>49</v>
      </c>
    </row>
    <row r="60" spans="1:17" ht="15">
      <c r="A60" t="s">
        <v>41</v>
      </c>
      <c r="B60">
        <v>6221</v>
      </c>
      <c r="C60" s="5"/>
      <c r="D60" s="5">
        <f t="shared" si="2"/>
        <v>0</v>
      </c>
      <c r="E60" s="5">
        <f t="shared" si="2"/>
        <v>0</v>
      </c>
      <c r="F60" s="5">
        <f t="shared" si="2"/>
        <v>0</v>
      </c>
      <c r="G60" s="5">
        <f t="shared" si="2"/>
        <v>0</v>
      </c>
      <c r="H60" s="5">
        <f t="shared" si="2"/>
        <v>0</v>
      </c>
      <c r="I60" s="5">
        <f t="shared" si="2"/>
        <v>0</v>
      </c>
      <c r="J60" s="5">
        <f t="shared" si="2"/>
        <v>0</v>
      </c>
      <c r="K60" s="5">
        <f t="shared" si="2"/>
        <v>0</v>
      </c>
      <c r="L60" s="5">
        <f t="shared" si="2"/>
        <v>0</v>
      </c>
      <c r="M60" s="5">
        <f t="shared" si="2"/>
        <v>0</v>
      </c>
      <c r="N60" s="5">
        <f t="shared" si="2"/>
        <v>0</v>
      </c>
      <c r="O60" s="57">
        <f t="shared" si="0"/>
        <v>0</v>
      </c>
      <c r="P60" s="174"/>
      <c r="Q60">
        <f t="shared" si="3"/>
        <v>50</v>
      </c>
    </row>
    <row r="61" spans="1:17" ht="15">
      <c r="A61" t="s">
        <v>42</v>
      </c>
      <c r="B61">
        <v>6222</v>
      </c>
      <c r="C61" s="5"/>
      <c r="D61" s="5">
        <f t="shared" si="2"/>
        <v>0</v>
      </c>
      <c r="E61" s="5">
        <f t="shared" si="2"/>
        <v>0</v>
      </c>
      <c r="F61" s="5">
        <f t="shared" si="2"/>
        <v>0</v>
      </c>
      <c r="G61" s="5">
        <f t="shared" si="2"/>
        <v>0</v>
      </c>
      <c r="H61" s="5">
        <f t="shared" si="2"/>
        <v>0</v>
      </c>
      <c r="I61" s="5">
        <f t="shared" si="2"/>
        <v>0</v>
      </c>
      <c r="J61" s="5">
        <f t="shared" si="2"/>
        <v>0</v>
      </c>
      <c r="K61" s="5">
        <f t="shared" si="2"/>
        <v>0</v>
      </c>
      <c r="L61" s="5">
        <f t="shared" si="2"/>
        <v>0</v>
      </c>
      <c r="M61" s="5">
        <f t="shared" si="2"/>
        <v>0</v>
      </c>
      <c r="N61" s="5">
        <f t="shared" si="2"/>
        <v>0</v>
      </c>
      <c r="O61" s="57">
        <f t="shared" si="0"/>
        <v>0</v>
      </c>
      <c r="P61" s="174"/>
      <c r="Q61">
        <f t="shared" si="3"/>
        <v>51</v>
      </c>
    </row>
    <row r="62" spans="1:17" ht="15">
      <c r="A62" t="s">
        <v>43</v>
      </c>
      <c r="B62">
        <v>6223</v>
      </c>
      <c r="C62" s="5"/>
      <c r="D62" s="5">
        <f t="shared" si="2"/>
        <v>0</v>
      </c>
      <c r="E62" s="5">
        <f t="shared" si="2"/>
        <v>0</v>
      </c>
      <c r="F62" s="5">
        <f t="shared" si="2"/>
        <v>0</v>
      </c>
      <c r="G62" s="5">
        <f t="shared" si="2"/>
        <v>0</v>
      </c>
      <c r="H62" s="5">
        <f t="shared" si="2"/>
        <v>0</v>
      </c>
      <c r="I62" s="5">
        <f t="shared" si="2"/>
        <v>0</v>
      </c>
      <c r="J62" s="5">
        <f t="shared" si="2"/>
        <v>0</v>
      </c>
      <c r="K62" s="5">
        <f t="shared" si="2"/>
        <v>0</v>
      </c>
      <c r="L62" s="5">
        <f t="shared" si="2"/>
        <v>0</v>
      </c>
      <c r="M62" s="5">
        <f t="shared" si="2"/>
        <v>0</v>
      </c>
      <c r="N62" s="5">
        <f t="shared" si="2"/>
        <v>0</v>
      </c>
      <c r="O62" s="57">
        <f t="shared" si="0"/>
        <v>0</v>
      </c>
      <c r="P62" s="174"/>
      <c r="Q62">
        <f t="shared" si="3"/>
        <v>52</v>
      </c>
    </row>
    <row r="63" spans="1:17" ht="15">
      <c r="A63" t="s">
        <v>44</v>
      </c>
      <c r="B63">
        <v>6224</v>
      </c>
      <c r="C63" s="5"/>
      <c r="D63" s="5">
        <f t="shared" si="2"/>
        <v>0</v>
      </c>
      <c r="E63" s="5">
        <f t="shared" si="2"/>
        <v>0</v>
      </c>
      <c r="F63" s="5">
        <f t="shared" si="2"/>
        <v>0</v>
      </c>
      <c r="G63" s="5">
        <f t="shared" si="2"/>
        <v>0</v>
      </c>
      <c r="H63" s="5">
        <f t="shared" si="2"/>
        <v>0</v>
      </c>
      <c r="I63" s="5">
        <f t="shared" si="2"/>
        <v>0</v>
      </c>
      <c r="J63" s="5">
        <f aca="true" t="shared" si="4" ref="E63:N78">I63</f>
        <v>0</v>
      </c>
      <c r="K63" s="5">
        <f t="shared" si="4"/>
        <v>0</v>
      </c>
      <c r="L63" s="5">
        <f t="shared" si="4"/>
        <v>0</v>
      </c>
      <c r="M63" s="5">
        <f t="shared" si="4"/>
        <v>0</v>
      </c>
      <c r="N63" s="5">
        <f t="shared" si="4"/>
        <v>0</v>
      </c>
      <c r="O63" s="57">
        <f t="shared" si="0"/>
        <v>0</v>
      </c>
      <c r="P63" s="174"/>
      <c r="Q63">
        <f t="shared" si="3"/>
        <v>53</v>
      </c>
    </row>
    <row r="64" spans="1:17" ht="15">
      <c r="A64" t="s">
        <v>45</v>
      </c>
      <c r="B64">
        <v>6230</v>
      </c>
      <c r="C64" s="5"/>
      <c r="D64" s="5">
        <f t="shared" si="2"/>
        <v>0</v>
      </c>
      <c r="E64" s="5">
        <f t="shared" si="4"/>
        <v>0</v>
      </c>
      <c r="F64" s="5">
        <f t="shared" si="4"/>
        <v>0</v>
      </c>
      <c r="G64" s="5">
        <f t="shared" si="4"/>
        <v>0</v>
      </c>
      <c r="H64" s="5">
        <f t="shared" si="4"/>
        <v>0</v>
      </c>
      <c r="I64" s="5">
        <f t="shared" si="4"/>
        <v>0</v>
      </c>
      <c r="J64" s="5">
        <f t="shared" si="4"/>
        <v>0</v>
      </c>
      <c r="K64" s="5">
        <f t="shared" si="4"/>
        <v>0</v>
      </c>
      <c r="L64" s="5">
        <f t="shared" si="4"/>
        <v>0</v>
      </c>
      <c r="M64" s="5">
        <f t="shared" si="4"/>
        <v>0</v>
      </c>
      <c r="N64" s="5">
        <f t="shared" si="4"/>
        <v>0</v>
      </c>
      <c r="O64" s="57">
        <f t="shared" si="0"/>
        <v>0</v>
      </c>
      <c r="P64" s="174"/>
      <c r="Q64">
        <f t="shared" si="3"/>
        <v>54</v>
      </c>
    </row>
    <row r="65" spans="1:17" ht="15">
      <c r="A65" t="s">
        <v>46</v>
      </c>
      <c r="B65">
        <v>6240</v>
      </c>
      <c r="C65" s="5"/>
      <c r="D65" s="5">
        <f t="shared" si="2"/>
        <v>0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0</v>
      </c>
      <c r="I65" s="5">
        <f t="shared" si="4"/>
        <v>0</v>
      </c>
      <c r="J65" s="5">
        <f t="shared" si="4"/>
        <v>0</v>
      </c>
      <c r="K65" s="5">
        <f t="shared" si="4"/>
        <v>0</v>
      </c>
      <c r="L65" s="5">
        <f t="shared" si="4"/>
        <v>0</v>
      </c>
      <c r="M65" s="5">
        <f t="shared" si="4"/>
        <v>0</v>
      </c>
      <c r="N65" s="5">
        <f t="shared" si="4"/>
        <v>0</v>
      </c>
      <c r="O65" s="57">
        <f t="shared" si="0"/>
        <v>0</v>
      </c>
      <c r="P65" s="174"/>
      <c r="Q65">
        <f t="shared" si="3"/>
        <v>55</v>
      </c>
    </row>
    <row r="66" spans="1:17" ht="15">
      <c r="A66" t="s">
        <v>47</v>
      </c>
      <c r="B66">
        <v>6250</v>
      </c>
      <c r="C66" s="5"/>
      <c r="D66" s="5">
        <f t="shared" si="2"/>
        <v>0</v>
      </c>
      <c r="E66" s="5">
        <f t="shared" si="4"/>
        <v>0</v>
      </c>
      <c r="F66" s="5">
        <f t="shared" si="4"/>
        <v>0</v>
      </c>
      <c r="G66" s="5">
        <f t="shared" si="4"/>
        <v>0</v>
      </c>
      <c r="H66" s="5">
        <f t="shared" si="4"/>
        <v>0</v>
      </c>
      <c r="I66" s="5">
        <f t="shared" si="4"/>
        <v>0</v>
      </c>
      <c r="J66" s="5">
        <f t="shared" si="4"/>
        <v>0</v>
      </c>
      <c r="K66" s="5">
        <f t="shared" si="4"/>
        <v>0</v>
      </c>
      <c r="L66" s="5">
        <f t="shared" si="4"/>
        <v>0</v>
      </c>
      <c r="M66" s="5">
        <f t="shared" si="4"/>
        <v>0</v>
      </c>
      <c r="N66" s="5">
        <f t="shared" si="4"/>
        <v>0</v>
      </c>
      <c r="O66" s="57">
        <f t="shared" si="0"/>
        <v>0</v>
      </c>
      <c r="P66" s="174"/>
      <c r="Q66">
        <f t="shared" si="3"/>
        <v>56</v>
      </c>
    </row>
    <row r="67" spans="1:17" ht="15">
      <c r="A67" t="s">
        <v>48</v>
      </c>
      <c r="B67">
        <v>6260</v>
      </c>
      <c r="C67" s="5"/>
      <c r="D67" s="5">
        <f t="shared" si="2"/>
        <v>0</v>
      </c>
      <c r="E67" s="5">
        <f t="shared" si="4"/>
        <v>0</v>
      </c>
      <c r="F67" s="5">
        <f t="shared" si="4"/>
        <v>0</v>
      </c>
      <c r="G67" s="5">
        <f t="shared" si="4"/>
        <v>0</v>
      </c>
      <c r="H67" s="5">
        <f t="shared" si="4"/>
        <v>0</v>
      </c>
      <c r="I67" s="5">
        <f t="shared" si="4"/>
        <v>0</v>
      </c>
      <c r="J67" s="5">
        <f t="shared" si="4"/>
        <v>0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7">
        <f t="shared" si="0"/>
        <v>0</v>
      </c>
      <c r="P67" s="174"/>
      <c r="Q67">
        <f t="shared" si="3"/>
        <v>57</v>
      </c>
    </row>
    <row r="68" spans="1:17" ht="15">
      <c r="A68" t="s">
        <v>49</v>
      </c>
      <c r="B68">
        <v>6300</v>
      </c>
      <c r="C68" s="5">
        <v>40</v>
      </c>
      <c r="D68" s="5">
        <f t="shared" si="2"/>
        <v>40</v>
      </c>
      <c r="E68" s="5">
        <f t="shared" si="4"/>
        <v>40</v>
      </c>
      <c r="F68" s="5">
        <f t="shared" si="4"/>
        <v>40</v>
      </c>
      <c r="G68" s="5">
        <f t="shared" si="4"/>
        <v>40</v>
      </c>
      <c r="H68" s="5">
        <f t="shared" si="4"/>
        <v>40</v>
      </c>
      <c r="I68" s="5">
        <f t="shared" si="4"/>
        <v>40</v>
      </c>
      <c r="J68" s="5">
        <f t="shared" si="4"/>
        <v>40</v>
      </c>
      <c r="K68" s="5">
        <f t="shared" si="4"/>
        <v>40</v>
      </c>
      <c r="L68" s="5">
        <f t="shared" si="4"/>
        <v>40</v>
      </c>
      <c r="M68" s="5">
        <f t="shared" si="4"/>
        <v>40</v>
      </c>
      <c r="N68" s="5">
        <f t="shared" si="4"/>
        <v>40</v>
      </c>
      <c r="O68" s="57">
        <f aca="true" t="shared" si="5" ref="O68:O119">SUM(C68:N68)</f>
        <v>480</v>
      </c>
      <c r="P68" s="174">
        <f>63.46+223.15</f>
        <v>286.61</v>
      </c>
      <c r="Q68">
        <f t="shared" si="3"/>
        <v>58</v>
      </c>
    </row>
    <row r="69" spans="1:17" ht="15">
      <c r="A69" t="s">
        <v>50</v>
      </c>
      <c r="B69">
        <v>6301</v>
      </c>
      <c r="C69" s="5"/>
      <c r="D69" s="5">
        <f t="shared" si="2"/>
        <v>0</v>
      </c>
      <c r="E69" s="5">
        <f t="shared" si="4"/>
        <v>0</v>
      </c>
      <c r="F69" s="5">
        <f t="shared" si="4"/>
        <v>0</v>
      </c>
      <c r="G69" s="5">
        <f t="shared" si="4"/>
        <v>0</v>
      </c>
      <c r="H69" s="5">
        <f t="shared" si="4"/>
        <v>0</v>
      </c>
      <c r="I69" s="5">
        <f t="shared" si="4"/>
        <v>0</v>
      </c>
      <c r="J69" s="5">
        <f t="shared" si="4"/>
        <v>0</v>
      </c>
      <c r="K69" s="5">
        <f t="shared" si="4"/>
        <v>0</v>
      </c>
      <c r="L69" s="5">
        <f t="shared" si="4"/>
        <v>0</v>
      </c>
      <c r="M69" s="5">
        <f t="shared" si="4"/>
        <v>0</v>
      </c>
      <c r="N69" s="5">
        <f t="shared" si="4"/>
        <v>0</v>
      </c>
      <c r="O69" s="57">
        <f t="shared" si="5"/>
        <v>0</v>
      </c>
      <c r="P69" s="174"/>
      <c r="Q69">
        <f t="shared" si="3"/>
        <v>59</v>
      </c>
    </row>
    <row r="70" spans="1:17" ht="15">
      <c r="A70" t="s">
        <v>51</v>
      </c>
      <c r="B70">
        <v>6302</v>
      </c>
      <c r="C70" s="5"/>
      <c r="D70" s="5">
        <f t="shared" si="2"/>
        <v>0</v>
      </c>
      <c r="E70" s="5">
        <f t="shared" si="4"/>
        <v>0</v>
      </c>
      <c r="F70" s="5">
        <f t="shared" si="4"/>
        <v>0</v>
      </c>
      <c r="G70" s="5">
        <f t="shared" si="4"/>
        <v>0</v>
      </c>
      <c r="H70" s="5">
        <f t="shared" si="4"/>
        <v>0</v>
      </c>
      <c r="I70" s="5">
        <f t="shared" si="4"/>
        <v>0</v>
      </c>
      <c r="J70" s="5">
        <f t="shared" si="4"/>
        <v>0</v>
      </c>
      <c r="K70" s="5">
        <f t="shared" si="4"/>
        <v>0</v>
      </c>
      <c r="L70" s="5">
        <f t="shared" si="4"/>
        <v>0</v>
      </c>
      <c r="M70" s="5">
        <f t="shared" si="4"/>
        <v>0</v>
      </c>
      <c r="N70" s="5">
        <f t="shared" si="4"/>
        <v>0</v>
      </c>
      <c r="O70" s="57">
        <f t="shared" si="5"/>
        <v>0</v>
      </c>
      <c r="P70" s="174"/>
      <c r="Q70">
        <f t="shared" si="3"/>
        <v>60</v>
      </c>
    </row>
    <row r="71" spans="1:17" ht="15">
      <c r="A71" t="s">
        <v>52</v>
      </c>
      <c r="B71">
        <v>6304</v>
      </c>
      <c r="C71" s="5"/>
      <c r="D71" s="5">
        <f t="shared" si="2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4"/>
        <v>0</v>
      </c>
      <c r="N71" s="5">
        <f t="shared" si="4"/>
        <v>0</v>
      </c>
      <c r="O71" s="57">
        <f t="shared" si="5"/>
        <v>0</v>
      </c>
      <c r="P71" s="174"/>
      <c r="Q71">
        <f t="shared" si="3"/>
        <v>61</v>
      </c>
    </row>
    <row r="72" spans="1:17" ht="15">
      <c r="A72" t="s">
        <v>53</v>
      </c>
      <c r="B72">
        <v>6310</v>
      </c>
      <c r="C72" s="5">
        <v>35</v>
      </c>
      <c r="D72" s="5">
        <f t="shared" si="2"/>
        <v>35</v>
      </c>
      <c r="E72" s="5">
        <f t="shared" si="4"/>
        <v>35</v>
      </c>
      <c r="F72" s="5">
        <f t="shared" si="4"/>
        <v>35</v>
      </c>
      <c r="G72" s="5">
        <f t="shared" si="4"/>
        <v>35</v>
      </c>
      <c r="H72" s="5">
        <f t="shared" si="4"/>
        <v>35</v>
      </c>
      <c r="I72" s="5">
        <f t="shared" si="4"/>
        <v>35</v>
      </c>
      <c r="J72" s="5">
        <f t="shared" si="4"/>
        <v>35</v>
      </c>
      <c r="K72" s="5">
        <f t="shared" si="4"/>
        <v>35</v>
      </c>
      <c r="L72" s="5">
        <f t="shared" si="4"/>
        <v>35</v>
      </c>
      <c r="M72" s="5">
        <f t="shared" si="4"/>
        <v>35</v>
      </c>
      <c r="N72" s="5">
        <f t="shared" si="4"/>
        <v>35</v>
      </c>
      <c r="O72" s="57">
        <f t="shared" si="5"/>
        <v>420</v>
      </c>
      <c r="P72" s="174">
        <v>372.02</v>
      </c>
      <c r="Q72">
        <f t="shared" si="3"/>
        <v>62</v>
      </c>
    </row>
    <row r="73" spans="1:17" ht="15">
      <c r="A73" t="s">
        <v>54</v>
      </c>
      <c r="B73">
        <v>6330</v>
      </c>
      <c r="C73" s="5"/>
      <c r="D73" s="5">
        <f t="shared" si="2"/>
        <v>0</v>
      </c>
      <c r="E73" s="5">
        <f t="shared" si="4"/>
        <v>0</v>
      </c>
      <c r="F73" s="5">
        <f t="shared" si="4"/>
        <v>0</v>
      </c>
      <c r="G73" s="5">
        <f t="shared" si="4"/>
        <v>0</v>
      </c>
      <c r="H73" s="5">
        <f t="shared" si="4"/>
        <v>0</v>
      </c>
      <c r="I73" s="5">
        <f t="shared" si="4"/>
        <v>0</v>
      </c>
      <c r="J73" s="5">
        <f t="shared" si="4"/>
        <v>0</v>
      </c>
      <c r="K73" s="5">
        <f t="shared" si="4"/>
        <v>0</v>
      </c>
      <c r="L73" s="5">
        <f t="shared" si="4"/>
        <v>0</v>
      </c>
      <c r="M73" s="5">
        <f t="shared" si="4"/>
        <v>0</v>
      </c>
      <c r="N73" s="5">
        <f t="shared" si="4"/>
        <v>0</v>
      </c>
      <c r="O73" s="57">
        <f t="shared" si="5"/>
        <v>0</v>
      </c>
      <c r="P73" s="174"/>
      <c r="Q73">
        <f t="shared" si="3"/>
        <v>63</v>
      </c>
    </row>
    <row r="74" spans="1:17" ht="15">
      <c r="A74" t="s">
        <v>55</v>
      </c>
      <c r="B74">
        <v>6331</v>
      </c>
      <c r="C74" s="5"/>
      <c r="D74" s="5">
        <f t="shared" si="2"/>
        <v>0</v>
      </c>
      <c r="E74" s="5">
        <f t="shared" si="4"/>
        <v>0</v>
      </c>
      <c r="F74" s="5">
        <f t="shared" si="4"/>
        <v>0</v>
      </c>
      <c r="G74" s="5">
        <f t="shared" si="4"/>
        <v>0</v>
      </c>
      <c r="H74" s="5">
        <f t="shared" si="4"/>
        <v>0</v>
      </c>
      <c r="I74" s="5">
        <f t="shared" si="4"/>
        <v>0</v>
      </c>
      <c r="J74" s="5">
        <f t="shared" si="4"/>
        <v>0</v>
      </c>
      <c r="K74" s="5">
        <f t="shared" si="4"/>
        <v>0</v>
      </c>
      <c r="L74" s="5">
        <f t="shared" si="4"/>
        <v>0</v>
      </c>
      <c r="M74" s="5">
        <f t="shared" si="4"/>
        <v>0</v>
      </c>
      <c r="N74" s="5">
        <f t="shared" si="4"/>
        <v>0</v>
      </c>
      <c r="O74" s="57">
        <f t="shared" si="5"/>
        <v>0</v>
      </c>
      <c r="P74" s="174"/>
      <c r="Q74">
        <f t="shared" si="3"/>
        <v>64</v>
      </c>
    </row>
    <row r="75" spans="1:17" ht="15">
      <c r="A75" t="s">
        <v>56</v>
      </c>
      <c r="B75">
        <v>6340</v>
      </c>
      <c r="C75" s="5"/>
      <c r="D75" s="5">
        <f t="shared" si="2"/>
        <v>0</v>
      </c>
      <c r="E75" s="5">
        <f t="shared" si="4"/>
        <v>0</v>
      </c>
      <c r="F75" s="5">
        <f t="shared" si="4"/>
        <v>0</v>
      </c>
      <c r="G75" s="5">
        <f t="shared" si="4"/>
        <v>0</v>
      </c>
      <c r="H75" s="5">
        <f t="shared" si="4"/>
        <v>0</v>
      </c>
      <c r="I75" s="5">
        <f t="shared" si="4"/>
        <v>0</v>
      </c>
      <c r="J75" s="5">
        <f t="shared" si="4"/>
        <v>0</v>
      </c>
      <c r="K75" s="5">
        <f t="shared" si="4"/>
        <v>0</v>
      </c>
      <c r="L75" s="5">
        <f t="shared" si="4"/>
        <v>0</v>
      </c>
      <c r="M75" s="5">
        <f t="shared" si="4"/>
        <v>0</v>
      </c>
      <c r="N75" s="5">
        <f t="shared" si="4"/>
        <v>0</v>
      </c>
      <c r="O75" s="57">
        <f t="shared" si="5"/>
        <v>0</v>
      </c>
      <c r="P75" s="174"/>
      <c r="Q75">
        <f t="shared" si="3"/>
        <v>65</v>
      </c>
    </row>
    <row r="76" spans="1:17" ht="15">
      <c r="A76" t="s">
        <v>57</v>
      </c>
      <c r="B76">
        <v>6400</v>
      </c>
      <c r="C76" s="5">
        <v>25</v>
      </c>
      <c r="D76" s="5">
        <f t="shared" si="2"/>
        <v>25</v>
      </c>
      <c r="E76" s="5">
        <f t="shared" si="4"/>
        <v>25</v>
      </c>
      <c r="F76" s="5">
        <f t="shared" si="4"/>
        <v>25</v>
      </c>
      <c r="G76" s="5">
        <f t="shared" si="4"/>
        <v>25</v>
      </c>
      <c r="H76" s="5">
        <f t="shared" si="4"/>
        <v>25</v>
      </c>
      <c r="I76" s="5">
        <f t="shared" si="4"/>
        <v>25</v>
      </c>
      <c r="J76" s="5">
        <f t="shared" si="4"/>
        <v>25</v>
      </c>
      <c r="K76" s="5">
        <f t="shared" si="4"/>
        <v>25</v>
      </c>
      <c r="L76" s="5">
        <f t="shared" si="4"/>
        <v>25</v>
      </c>
      <c r="M76" s="5">
        <f t="shared" si="4"/>
        <v>25</v>
      </c>
      <c r="N76" s="5">
        <f t="shared" si="4"/>
        <v>25</v>
      </c>
      <c r="O76" s="57">
        <f t="shared" si="5"/>
        <v>300</v>
      </c>
      <c r="P76" s="174">
        <v>252.94</v>
      </c>
      <c r="Q76">
        <f t="shared" si="3"/>
        <v>66</v>
      </c>
    </row>
    <row r="77" spans="1:17" ht="15">
      <c r="A77" t="s">
        <v>58</v>
      </c>
      <c r="B77">
        <v>6401</v>
      </c>
      <c r="C77" s="5"/>
      <c r="D77" s="5">
        <f t="shared" si="2"/>
        <v>0</v>
      </c>
      <c r="E77" s="5">
        <f t="shared" si="4"/>
        <v>0</v>
      </c>
      <c r="F77" s="5">
        <f t="shared" si="4"/>
        <v>0</v>
      </c>
      <c r="G77" s="5">
        <f t="shared" si="4"/>
        <v>0</v>
      </c>
      <c r="H77" s="5">
        <f t="shared" si="4"/>
        <v>0</v>
      </c>
      <c r="I77" s="5">
        <f t="shared" si="4"/>
        <v>0</v>
      </c>
      <c r="J77" s="5">
        <f t="shared" si="4"/>
        <v>0</v>
      </c>
      <c r="K77" s="5">
        <f t="shared" si="4"/>
        <v>0</v>
      </c>
      <c r="L77" s="5">
        <f t="shared" si="4"/>
        <v>0</v>
      </c>
      <c r="M77" s="5">
        <f t="shared" si="4"/>
        <v>0</v>
      </c>
      <c r="N77" s="5">
        <f t="shared" si="4"/>
        <v>0</v>
      </c>
      <c r="O77" s="57">
        <f t="shared" si="5"/>
        <v>0</v>
      </c>
      <c r="P77" s="174"/>
      <c r="Q77">
        <f t="shared" si="3"/>
        <v>67</v>
      </c>
    </row>
    <row r="78" spans="1:17" ht="15">
      <c r="A78" t="s">
        <v>99</v>
      </c>
      <c r="B78">
        <v>6402</v>
      </c>
      <c r="C78" s="5"/>
      <c r="D78" s="5">
        <f t="shared" si="2"/>
        <v>0</v>
      </c>
      <c r="E78" s="5">
        <f t="shared" si="4"/>
        <v>0</v>
      </c>
      <c r="F78" s="5">
        <f t="shared" si="4"/>
        <v>0</v>
      </c>
      <c r="G78" s="5">
        <f t="shared" si="4"/>
        <v>0</v>
      </c>
      <c r="H78" s="5">
        <f t="shared" si="4"/>
        <v>0</v>
      </c>
      <c r="I78" s="5">
        <f t="shared" si="4"/>
        <v>0</v>
      </c>
      <c r="J78" s="5">
        <f t="shared" si="4"/>
        <v>0</v>
      </c>
      <c r="K78" s="5">
        <f t="shared" si="4"/>
        <v>0</v>
      </c>
      <c r="L78" s="5">
        <f t="shared" si="4"/>
        <v>0</v>
      </c>
      <c r="M78" s="5">
        <f t="shared" si="4"/>
        <v>0</v>
      </c>
      <c r="N78" s="5">
        <f t="shared" si="4"/>
        <v>0</v>
      </c>
      <c r="O78" s="57">
        <f t="shared" si="5"/>
        <v>0</v>
      </c>
      <c r="P78" s="174"/>
      <c r="Q78">
        <f t="shared" si="3"/>
        <v>68</v>
      </c>
    </row>
    <row r="79" spans="1:17" ht="15">
      <c r="A79" t="s">
        <v>59</v>
      </c>
      <c r="B79">
        <v>6403</v>
      </c>
      <c r="C79" s="5"/>
      <c r="D79" s="5">
        <f t="shared" si="2"/>
        <v>0</v>
      </c>
      <c r="E79" s="5">
        <f aca="true" t="shared" si="6" ref="E79:N93">D79</f>
        <v>0</v>
      </c>
      <c r="F79" s="5">
        <f t="shared" si="6"/>
        <v>0</v>
      </c>
      <c r="G79" s="5">
        <f t="shared" si="6"/>
        <v>0</v>
      </c>
      <c r="H79" s="5">
        <f t="shared" si="6"/>
        <v>0</v>
      </c>
      <c r="I79" s="5">
        <f t="shared" si="6"/>
        <v>0</v>
      </c>
      <c r="J79" s="5">
        <f t="shared" si="6"/>
        <v>0</v>
      </c>
      <c r="K79" s="5">
        <f t="shared" si="6"/>
        <v>0</v>
      </c>
      <c r="L79" s="5">
        <f t="shared" si="6"/>
        <v>0</v>
      </c>
      <c r="M79" s="5">
        <f t="shared" si="6"/>
        <v>0</v>
      </c>
      <c r="N79" s="5">
        <f t="shared" si="6"/>
        <v>0</v>
      </c>
      <c r="O79" s="57">
        <f t="shared" si="5"/>
        <v>0</v>
      </c>
      <c r="P79" s="174"/>
      <c r="Q79">
        <f t="shared" si="3"/>
        <v>69</v>
      </c>
    </row>
    <row r="80" spans="1:17" ht="15">
      <c r="A80" t="s">
        <v>60</v>
      </c>
      <c r="B80">
        <v>6404</v>
      </c>
      <c r="C80" s="5"/>
      <c r="D80" s="5">
        <f t="shared" si="2"/>
        <v>0</v>
      </c>
      <c r="E80" s="5">
        <f t="shared" si="6"/>
        <v>0</v>
      </c>
      <c r="F80" s="5">
        <f t="shared" si="6"/>
        <v>0</v>
      </c>
      <c r="G80" s="5">
        <f t="shared" si="6"/>
        <v>0</v>
      </c>
      <c r="H80" s="5">
        <f t="shared" si="6"/>
        <v>0</v>
      </c>
      <c r="I80" s="5">
        <f t="shared" si="6"/>
        <v>0</v>
      </c>
      <c r="J80" s="5">
        <f t="shared" si="6"/>
        <v>0</v>
      </c>
      <c r="K80" s="5">
        <f t="shared" si="6"/>
        <v>0</v>
      </c>
      <c r="L80" s="5">
        <f t="shared" si="6"/>
        <v>0</v>
      </c>
      <c r="M80" s="5">
        <f t="shared" si="6"/>
        <v>0</v>
      </c>
      <c r="N80" s="5">
        <f t="shared" si="6"/>
        <v>0</v>
      </c>
      <c r="O80" s="57">
        <f t="shared" si="5"/>
        <v>0</v>
      </c>
      <c r="P80" s="174"/>
      <c r="Q80">
        <f t="shared" si="3"/>
        <v>70</v>
      </c>
    </row>
    <row r="81" spans="1:17" ht="15">
      <c r="A81" t="s">
        <v>100</v>
      </c>
      <c r="B81">
        <v>6405</v>
      </c>
      <c r="C81" s="5"/>
      <c r="D81" s="5">
        <f t="shared" si="2"/>
        <v>0</v>
      </c>
      <c r="E81" s="5">
        <f t="shared" si="6"/>
        <v>0</v>
      </c>
      <c r="F81" s="5">
        <f t="shared" si="6"/>
        <v>0</v>
      </c>
      <c r="G81" s="5">
        <f t="shared" si="6"/>
        <v>0</v>
      </c>
      <c r="H81" s="5">
        <f t="shared" si="6"/>
        <v>0</v>
      </c>
      <c r="I81" s="5">
        <f t="shared" si="6"/>
        <v>0</v>
      </c>
      <c r="J81" s="5">
        <f t="shared" si="6"/>
        <v>0</v>
      </c>
      <c r="K81" s="5">
        <f t="shared" si="6"/>
        <v>0</v>
      </c>
      <c r="L81" s="5">
        <f t="shared" si="6"/>
        <v>0</v>
      </c>
      <c r="M81" s="5">
        <f t="shared" si="6"/>
        <v>0</v>
      </c>
      <c r="N81" s="5">
        <f t="shared" si="6"/>
        <v>0</v>
      </c>
      <c r="O81" s="57">
        <f t="shared" si="5"/>
        <v>0</v>
      </c>
      <c r="P81" s="174"/>
      <c r="Q81">
        <f t="shared" si="3"/>
        <v>71</v>
      </c>
    </row>
    <row r="82" spans="1:17" ht="15">
      <c r="A82" t="s">
        <v>61</v>
      </c>
      <c r="B82">
        <v>6410</v>
      </c>
      <c r="C82" s="5"/>
      <c r="D82" s="5">
        <f t="shared" si="2"/>
        <v>0</v>
      </c>
      <c r="E82" s="5">
        <f t="shared" si="6"/>
        <v>0</v>
      </c>
      <c r="F82" s="5">
        <f t="shared" si="6"/>
        <v>0</v>
      </c>
      <c r="G82" s="5">
        <f t="shared" si="6"/>
        <v>0</v>
      </c>
      <c r="H82" s="5">
        <f t="shared" si="6"/>
        <v>0</v>
      </c>
      <c r="I82" s="5">
        <f t="shared" si="6"/>
        <v>0</v>
      </c>
      <c r="J82" s="5">
        <f t="shared" si="6"/>
        <v>0</v>
      </c>
      <c r="K82" s="5">
        <f t="shared" si="6"/>
        <v>0</v>
      </c>
      <c r="L82" s="5">
        <f t="shared" si="6"/>
        <v>0</v>
      </c>
      <c r="M82" s="5">
        <f t="shared" si="6"/>
        <v>0</v>
      </c>
      <c r="N82" s="5">
        <f t="shared" si="6"/>
        <v>0</v>
      </c>
      <c r="O82" s="57">
        <f t="shared" si="5"/>
        <v>0</v>
      </c>
      <c r="P82" s="174">
        <v>182.7</v>
      </c>
      <c r="Q82">
        <f t="shared" si="3"/>
        <v>72</v>
      </c>
    </row>
    <row r="83" spans="1:17" ht="15">
      <c r="A83" t="s">
        <v>62</v>
      </c>
      <c r="B83">
        <v>6430</v>
      </c>
      <c r="C83" s="5">
        <v>20</v>
      </c>
      <c r="D83" s="5">
        <f t="shared" si="2"/>
        <v>20</v>
      </c>
      <c r="E83" s="5">
        <f t="shared" si="6"/>
        <v>20</v>
      </c>
      <c r="F83" s="5">
        <f t="shared" si="6"/>
        <v>20</v>
      </c>
      <c r="G83" s="5">
        <f t="shared" si="6"/>
        <v>20</v>
      </c>
      <c r="H83" s="5">
        <f t="shared" si="6"/>
        <v>20</v>
      </c>
      <c r="I83" s="5">
        <f t="shared" si="6"/>
        <v>20</v>
      </c>
      <c r="J83" s="5">
        <f t="shared" si="6"/>
        <v>20</v>
      </c>
      <c r="K83" s="5">
        <f t="shared" si="6"/>
        <v>20</v>
      </c>
      <c r="L83" s="5">
        <f t="shared" si="6"/>
        <v>20</v>
      </c>
      <c r="M83" s="5">
        <f t="shared" si="6"/>
        <v>20</v>
      </c>
      <c r="N83" s="5">
        <f t="shared" si="6"/>
        <v>20</v>
      </c>
      <c r="O83" s="57">
        <f t="shared" si="5"/>
        <v>240</v>
      </c>
      <c r="P83" s="174">
        <v>147.03</v>
      </c>
      <c r="Q83">
        <f t="shared" si="3"/>
        <v>73</v>
      </c>
    </row>
    <row r="84" spans="1:17" ht="15">
      <c r="A84" t="s">
        <v>63</v>
      </c>
      <c r="B84">
        <v>6440</v>
      </c>
      <c r="C84" s="5">
        <v>25</v>
      </c>
      <c r="D84" s="5">
        <f t="shared" si="2"/>
        <v>25</v>
      </c>
      <c r="E84" s="5">
        <f t="shared" si="6"/>
        <v>25</v>
      </c>
      <c r="F84" s="5">
        <f t="shared" si="6"/>
        <v>25</v>
      </c>
      <c r="G84" s="5">
        <f t="shared" si="6"/>
        <v>25</v>
      </c>
      <c r="H84" s="5">
        <f t="shared" si="6"/>
        <v>25</v>
      </c>
      <c r="I84" s="5">
        <f t="shared" si="6"/>
        <v>25</v>
      </c>
      <c r="J84" s="5">
        <f t="shared" si="6"/>
        <v>25</v>
      </c>
      <c r="K84" s="5">
        <f t="shared" si="6"/>
        <v>25</v>
      </c>
      <c r="L84" s="5">
        <f t="shared" si="6"/>
        <v>25</v>
      </c>
      <c r="M84" s="5">
        <f t="shared" si="6"/>
        <v>25</v>
      </c>
      <c r="N84" s="5">
        <f t="shared" si="6"/>
        <v>25</v>
      </c>
      <c r="O84" s="57">
        <f t="shared" si="5"/>
        <v>300</v>
      </c>
      <c r="P84" s="174">
        <v>266.81</v>
      </c>
      <c r="Q84">
        <f t="shared" si="3"/>
        <v>74</v>
      </c>
    </row>
    <row r="85" spans="1:17" ht="15">
      <c r="A85" t="s">
        <v>64</v>
      </c>
      <c r="B85">
        <v>6450</v>
      </c>
      <c r="C85" s="5"/>
      <c r="D85" s="5">
        <f t="shared" si="2"/>
        <v>0</v>
      </c>
      <c r="E85" s="5">
        <f t="shared" si="6"/>
        <v>0</v>
      </c>
      <c r="F85" s="5">
        <f t="shared" si="6"/>
        <v>0</v>
      </c>
      <c r="G85" s="5">
        <f t="shared" si="6"/>
        <v>0</v>
      </c>
      <c r="H85" s="5">
        <f t="shared" si="6"/>
        <v>0</v>
      </c>
      <c r="I85" s="5">
        <f t="shared" si="6"/>
        <v>0</v>
      </c>
      <c r="J85" s="5">
        <f t="shared" si="6"/>
        <v>0</v>
      </c>
      <c r="K85" s="5">
        <f t="shared" si="6"/>
        <v>0</v>
      </c>
      <c r="L85" s="5">
        <f t="shared" si="6"/>
        <v>0</v>
      </c>
      <c r="M85" s="5">
        <f t="shared" si="6"/>
        <v>0</v>
      </c>
      <c r="N85" s="5">
        <f t="shared" si="6"/>
        <v>0</v>
      </c>
      <c r="O85" s="57">
        <f t="shared" si="5"/>
        <v>0</v>
      </c>
      <c r="P85" s="174"/>
      <c r="Q85">
        <f t="shared" si="3"/>
        <v>75</v>
      </c>
    </row>
    <row r="86" spans="1:17" ht="15">
      <c r="A86" t="s">
        <v>126</v>
      </c>
      <c r="B86">
        <v>6501</v>
      </c>
      <c r="C86" s="5"/>
      <c r="D86" s="5">
        <f t="shared" si="2"/>
        <v>0</v>
      </c>
      <c r="E86" s="5">
        <f t="shared" si="6"/>
        <v>0</v>
      </c>
      <c r="F86" s="5">
        <f t="shared" si="6"/>
        <v>0</v>
      </c>
      <c r="G86" s="5">
        <f t="shared" si="6"/>
        <v>0</v>
      </c>
      <c r="H86" s="5">
        <f t="shared" si="6"/>
        <v>0</v>
      </c>
      <c r="I86" s="5">
        <f t="shared" si="6"/>
        <v>0</v>
      </c>
      <c r="J86" s="5">
        <f t="shared" si="6"/>
        <v>0</v>
      </c>
      <c r="K86" s="5">
        <f t="shared" si="6"/>
        <v>0</v>
      </c>
      <c r="L86" s="5">
        <f t="shared" si="6"/>
        <v>0</v>
      </c>
      <c r="M86" s="5">
        <f t="shared" si="6"/>
        <v>0</v>
      </c>
      <c r="N86" s="5">
        <f t="shared" si="6"/>
        <v>0</v>
      </c>
      <c r="O86" s="57">
        <f t="shared" si="5"/>
        <v>0</v>
      </c>
      <c r="P86" s="174"/>
      <c r="Q86">
        <f t="shared" si="3"/>
        <v>76</v>
      </c>
    </row>
    <row r="87" spans="1:17" ht="15">
      <c r="A87" t="s">
        <v>65</v>
      </c>
      <c r="B87">
        <v>6600</v>
      </c>
      <c r="C87" s="5"/>
      <c r="D87" s="5">
        <f t="shared" si="2"/>
        <v>0</v>
      </c>
      <c r="E87" s="5">
        <f t="shared" si="6"/>
        <v>0</v>
      </c>
      <c r="F87" s="5">
        <f t="shared" si="6"/>
        <v>0</v>
      </c>
      <c r="G87" s="5">
        <f t="shared" si="6"/>
        <v>0</v>
      </c>
      <c r="H87" s="5">
        <f t="shared" si="6"/>
        <v>0</v>
      </c>
      <c r="I87" s="5">
        <f t="shared" si="6"/>
        <v>0</v>
      </c>
      <c r="J87" s="5">
        <f t="shared" si="6"/>
        <v>0</v>
      </c>
      <c r="K87" s="5">
        <f t="shared" si="6"/>
        <v>0</v>
      </c>
      <c r="L87" s="5">
        <f t="shared" si="6"/>
        <v>0</v>
      </c>
      <c r="M87" s="5">
        <f t="shared" si="6"/>
        <v>0</v>
      </c>
      <c r="N87" s="5">
        <f t="shared" si="6"/>
        <v>0</v>
      </c>
      <c r="O87" s="57">
        <f t="shared" si="5"/>
        <v>0</v>
      </c>
      <c r="P87" s="174"/>
      <c r="Q87">
        <f t="shared" si="3"/>
        <v>77</v>
      </c>
    </row>
    <row r="88" spans="1:17" ht="15">
      <c r="A88" t="s">
        <v>66</v>
      </c>
      <c r="B88">
        <v>6610</v>
      </c>
      <c r="C88" s="5"/>
      <c r="D88" s="5">
        <f t="shared" si="2"/>
        <v>0</v>
      </c>
      <c r="E88" s="5">
        <f t="shared" si="6"/>
        <v>0</v>
      </c>
      <c r="F88" s="5">
        <f t="shared" si="6"/>
        <v>0</v>
      </c>
      <c r="G88" s="5">
        <f t="shared" si="6"/>
        <v>0</v>
      </c>
      <c r="H88" s="5">
        <f t="shared" si="6"/>
        <v>0</v>
      </c>
      <c r="I88" s="5">
        <f t="shared" si="6"/>
        <v>0</v>
      </c>
      <c r="J88" s="5">
        <f t="shared" si="6"/>
        <v>0</v>
      </c>
      <c r="K88" s="5">
        <f t="shared" si="6"/>
        <v>0</v>
      </c>
      <c r="L88" s="5">
        <f t="shared" si="6"/>
        <v>0</v>
      </c>
      <c r="M88" s="5">
        <f t="shared" si="6"/>
        <v>0</v>
      </c>
      <c r="N88" s="5">
        <f t="shared" si="6"/>
        <v>0</v>
      </c>
      <c r="O88" s="57">
        <f t="shared" si="5"/>
        <v>0</v>
      </c>
      <c r="P88" s="174"/>
      <c r="Q88">
        <f t="shared" si="3"/>
        <v>78</v>
      </c>
    </row>
    <row r="89" spans="1:17" ht="15">
      <c r="A89" t="s">
        <v>67</v>
      </c>
      <c r="B89">
        <v>6700</v>
      </c>
      <c r="C89" s="5"/>
      <c r="D89" s="5">
        <f t="shared" si="2"/>
        <v>0</v>
      </c>
      <c r="E89" s="5">
        <f t="shared" si="6"/>
        <v>0</v>
      </c>
      <c r="F89" s="5">
        <f t="shared" si="6"/>
        <v>0</v>
      </c>
      <c r="G89" s="5">
        <f t="shared" si="6"/>
        <v>0</v>
      </c>
      <c r="H89" s="5">
        <f t="shared" si="6"/>
        <v>0</v>
      </c>
      <c r="I89" s="5">
        <f t="shared" si="6"/>
        <v>0</v>
      </c>
      <c r="J89" s="5">
        <f t="shared" si="6"/>
        <v>0</v>
      </c>
      <c r="K89" s="5">
        <f t="shared" si="6"/>
        <v>0</v>
      </c>
      <c r="L89" s="5">
        <f t="shared" si="6"/>
        <v>0</v>
      </c>
      <c r="M89" s="5">
        <f t="shared" si="6"/>
        <v>0</v>
      </c>
      <c r="N89" s="5">
        <f t="shared" si="6"/>
        <v>0</v>
      </c>
      <c r="O89" s="57">
        <f t="shared" si="5"/>
        <v>0</v>
      </c>
      <c r="P89" s="174"/>
      <c r="Q89">
        <f t="shared" si="3"/>
        <v>79</v>
      </c>
    </row>
    <row r="90" spans="1:17" ht="15">
      <c r="A90" t="s">
        <v>68</v>
      </c>
      <c r="B90">
        <v>6710</v>
      </c>
      <c r="C90" s="5"/>
      <c r="D90" s="5">
        <f t="shared" si="2"/>
        <v>0</v>
      </c>
      <c r="E90" s="5">
        <f t="shared" si="6"/>
        <v>0</v>
      </c>
      <c r="F90" s="5">
        <f t="shared" si="6"/>
        <v>0</v>
      </c>
      <c r="G90" s="5">
        <f t="shared" si="6"/>
        <v>0</v>
      </c>
      <c r="H90" s="5">
        <f t="shared" si="6"/>
        <v>0</v>
      </c>
      <c r="I90" s="5">
        <f t="shared" si="6"/>
        <v>0</v>
      </c>
      <c r="J90" s="5">
        <f t="shared" si="6"/>
        <v>0</v>
      </c>
      <c r="K90" s="5">
        <f t="shared" si="6"/>
        <v>0</v>
      </c>
      <c r="L90" s="5">
        <f t="shared" si="6"/>
        <v>0</v>
      </c>
      <c r="M90" s="5">
        <f t="shared" si="6"/>
        <v>0</v>
      </c>
      <c r="N90" s="5">
        <f t="shared" si="6"/>
        <v>0</v>
      </c>
      <c r="O90" s="57">
        <f t="shared" si="5"/>
        <v>0</v>
      </c>
      <c r="P90" s="174"/>
      <c r="Q90">
        <f t="shared" si="3"/>
        <v>80</v>
      </c>
    </row>
    <row r="91" spans="1:17" ht="15">
      <c r="A91" t="s">
        <v>124</v>
      </c>
      <c r="B91">
        <v>6720</v>
      </c>
      <c r="C91" s="5"/>
      <c r="O91" s="57"/>
      <c r="P91" s="174"/>
      <c r="Q91">
        <f t="shared" si="3"/>
        <v>81</v>
      </c>
    </row>
    <row r="92" spans="1:17" ht="15">
      <c r="A92" t="s">
        <v>69</v>
      </c>
      <c r="B92">
        <v>6730</v>
      </c>
      <c r="C92" s="5"/>
      <c r="D92" s="5">
        <f t="shared" si="2"/>
        <v>0</v>
      </c>
      <c r="E92" s="5">
        <f t="shared" si="6"/>
        <v>0</v>
      </c>
      <c r="F92" s="5">
        <f t="shared" si="6"/>
        <v>0</v>
      </c>
      <c r="G92" s="5">
        <f t="shared" si="6"/>
        <v>0</v>
      </c>
      <c r="H92" s="5">
        <f t="shared" si="6"/>
        <v>0</v>
      </c>
      <c r="I92" s="5">
        <f t="shared" si="6"/>
        <v>0</v>
      </c>
      <c r="J92" s="5">
        <f t="shared" si="6"/>
        <v>0</v>
      </c>
      <c r="K92" s="5">
        <f t="shared" si="6"/>
        <v>0</v>
      </c>
      <c r="L92" s="5">
        <f t="shared" si="6"/>
        <v>0</v>
      </c>
      <c r="M92" s="5">
        <f t="shared" si="6"/>
        <v>0</v>
      </c>
      <c r="N92" s="5">
        <f t="shared" si="6"/>
        <v>0</v>
      </c>
      <c r="O92" s="57">
        <f t="shared" si="5"/>
        <v>0</v>
      </c>
      <c r="P92" s="174"/>
      <c r="Q92">
        <f t="shared" si="3"/>
        <v>82</v>
      </c>
    </row>
    <row r="93" spans="1:17" ht="15">
      <c r="A93" t="s">
        <v>70</v>
      </c>
      <c r="B93">
        <v>6740</v>
      </c>
      <c r="C93" s="5"/>
      <c r="D93" s="5">
        <f t="shared" si="2"/>
        <v>0</v>
      </c>
      <c r="E93" s="5">
        <f t="shared" si="6"/>
        <v>0</v>
      </c>
      <c r="F93" s="5">
        <f t="shared" si="6"/>
        <v>0</v>
      </c>
      <c r="G93" s="5">
        <f t="shared" si="6"/>
        <v>0</v>
      </c>
      <c r="H93" s="5">
        <f t="shared" si="6"/>
        <v>0</v>
      </c>
      <c r="I93" s="5">
        <f t="shared" si="6"/>
        <v>0</v>
      </c>
      <c r="J93" s="5">
        <f t="shared" si="6"/>
        <v>0</v>
      </c>
      <c r="K93" s="5">
        <f t="shared" si="6"/>
        <v>0</v>
      </c>
      <c r="L93" s="5">
        <f t="shared" si="6"/>
        <v>0</v>
      </c>
      <c r="M93" s="5">
        <f t="shared" si="6"/>
        <v>0</v>
      </c>
      <c r="N93" s="5">
        <f t="shared" si="6"/>
        <v>0</v>
      </c>
      <c r="O93" s="57">
        <f t="shared" si="5"/>
        <v>0</v>
      </c>
      <c r="P93" s="174"/>
      <c r="Q93">
        <f t="shared" si="3"/>
        <v>83</v>
      </c>
    </row>
    <row r="94" spans="1:17" ht="15">
      <c r="A94" t="s">
        <v>157</v>
      </c>
      <c r="B94">
        <v>6800</v>
      </c>
      <c r="C94" s="5">
        <v>600</v>
      </c>
      <c r="D94" s="5">
        <f>C94</f>
        <v>600</v>
      </c>
      <c r="E94" s="5">
        <f aca="true" t="shared" si="7" ref="E94:N94">D94</f>
        <v>600</v>
      </c>
      <c r="F94" s="5">
        <f t="shared" si="7"/>
        <v>600</v>
      </c>
      <c r="G94" s="5">
        <f t="shared" si="7"/>
        <v>600</v>
      </c>
      <c r="H94" s="5">
        <f t="shared" si="7"/>
        <v>600</v>
      </c>
      <c r="I94" s="5">
        <f t="shared" si="7"/>
        <v>600</v>
      </c>
      <c r="J94" s="5">
        <f t="shared" si="7"/>
        <v>600</v>
      </c>
      <c r="K94" s="5">
        <f t="shared" si="7"/>
        <v>600</v>
      </c>
      <c r="L94" s="5">
        <f t="shared" si="7"/>
        <v>600</v>
      </c>
      <c r="M94" s="5">
        <f t="shared" si="7"/>
        <v>600</v>
      </c>
      <c r="N94" s="5">
        <f t="shared" si="7"/>
        <v>600</v>
      </c>
      <c r="O94" s="57">
        <f t="shared" si="5"/>
        <v>7200</v>
      </c>
      <c r="P94" s="174">
        <v>7090.81</v>
      </c>
      <c r="Q94">
        <f t="shared" si="3"/>
        <v>84</v>
      </c>
    </row>
    <row r="95" spans="1:17" ht="15">
      <c r="A95" t="s">
        <v>72</v>
      </c>
      <c r="B95">
        <v>6810</v>
      </c>
      <c r="C95" s="5">
        <v>385</v>
      </c>
      <c r="D95" s="5">
        <f>C95</f>
        <v>385</v>
      </c>
      <c r="E95" s="5">
        <f aca="true" t="shared" si="8" ref="E95:N95">D95</f>
        <v>385</v>
      </c>
      <c r="F95" s="5">
        <f t="shared" si="8"/>
        <v>385</v>
      </c>
      <c r="G95" s="5">
        <f t="shared" si="8"/>
        <v>385</v>
      </c>
      <c r="H95" s="5">
        <f t="shared" si="8"/>
        <v>385</v>
      </c>
      <c r="I95" s="5">
        <f t="shared" si="8"/>
        <v>385</v>
      </c>
      <c r="J95" s="5">
        <f t="shared" si="8"/>
        <v>385</v>
      </c>
      <c r="K95" s="5">
        <f t="shared" si="8"/>
        <v>385</v>
      </c>
      <c r="L95" s="5">
        <f t="shared" si="8"/>
        <v>385</v>
      </c>
      <c r="M95" s="5">
        <f t="shared" si="8"/>
        <v>385</v>
      </c>
      <c r="N95" s="5">
        <f t="shared" si="8"/>
        <v>385</v>
      </c>
      <c r="O95" s="57">
        <f t="shared" si="5"/>
        <v>4620</v>
      </c>
      <c r="P95" s="175">
        <f>1819.23+3081.13</f>
        <v>4900.360000000001</v>
      </c>
      <c r="Q95">
        <f t="shared" si="3"/>
        <v>85</v>
      </c>
    </row>
    <row r="96" spans="1:17" ht="15">
      <c r="A96" t="s">
        <v>73</v>
      </c>
      <c r="B96">
        <v>6820</v>
      </c>
      <c r="C96" s="5"/>
      <c r="O96" s="57">
        <f t="shared" si="5"/>
        <v>0</v>
      </c>
      <c r="P96" s="174"/>
      <c r="Q96">
        <f t="shared" si="3"/>
        <v>86</v>
      </c>
    </row>
    <row r="97" spans="1:17" ht="15">
      <c r="A97" t="s">
        <v>243</v>
      </c>
      <c r="B97">
        <v>6840</v>
      </c>
      <c r="C97" s="5">
        <f>2000/12</f>
        <v>166.66666666666666</v>
      </c>
      <c r="D97" s="5">
        <f>Table10[[#This Row],[Col3]]</f>
        <v>166.66666666666666</v>
      </c>
      <c r="E97" s="5">
        <f>Table10[[#This Row],[Col4]]</f>
        <v>166.66666666666666</v>
      </c>
      <c r="F97" s="5">
        <f>Table10[[#This Row],[Col5]]</f>
        <v>166.66666666666666</v>
      </c>
      <c r="G97" s="5">
        <f>Table10[[#This Row],[Col6]]</f>
        <v>166.66666666666666</v>
      </c>
      <c r="H97" s="5">
        <f>Table10[[#This Row],[Col7]]</f>
        <v>166.66666666666666</v>
      </c>
      <c r="I97" s="5">
        <f>Table10[[#This Row],[Col8]]</f>
        <v>166.66666666666666</v>
      </c>
      <c r="J97" s="5">
        <f>Table10[[#This Row],[Col9]]</f>
        <v>166.66666666666666</v>
      </c>
      <c r="K97" s="5">
        <f>Table10[[#This Row],[Col10]]</f>
        <v>166.66666666666666</v>
      </c>
      <c r="L97" s="5">
        <f>Table10[[#This Row],[Col11]]</f>
        <v>166.66666666666666</v>
      </c>
      <c r="M97" s="5">
        <f>Table10[[#This Row],[Col12]]</f>
        <v>166.66666666666666</v>
      </c>
      <c r="N97" s="5">
        <f>Table10[[#This Row],[Col13]]</f>
        <v>166.66666666666666</v>
      </c>
      <c r="O97" s="57">
        <f t="shared" si="5"/>
        <v>2000.0000000000002</v>
      </c>
      <c r="P97" s="174">
        <v>0</v>
      </c>
      <c r="Q97">
        <f t="shared" si="3"/>
        <v>87</v>
      </c>
    </row>
    <row r="98" spans="1:17" ht="15">
      <c r="A98" t="s">
        <v>75</v>
      </c>
      <c r="B98">
        <v>6850</v>
      </c>
      <c r="C98" s="5">
        <v>750</v>
      </c>
      <c r="D98" s="5">
        <f>C98</f>
        <v>750</v>
      </c>
      <c r="E98" s="5">
        <f aca="true" t="shared" si="9" ref="E98:N98">D98</f>
        <v>750</v>
      </c>
      <c r="F98" s="5">
        <f t="shared" si="9"/>
        <v>750</v>
      </c>
      <c r="G98" s="5">
        <f t="shared" si="9"/>
        <v>750</v>
      </c>
      <c r="H98" s="5">
        <f t="shared" si="9"/>
        <v>750</v>
      </c>
      <c r="I98" s="5">
        <f t="shared" si="9"/>
        <v>750</v>
      </c>
      <c r="J98" s="5">
        <f t="shared" si="9"/>
        <v>750</v>
      </c>
      <c r="K98" s="5">
        <f t="shared" si="9"/>
        <v>750</v>
      </c>
      <c r="L98" s="5">
        <f t="shared" si="9"/>
        <v>750</v>
      </c>
      <c r="M98" s="5">
        <f t="shared" si="9"/>
        <v>750</v>
      </c>
      <c r="N98" s="5">
        <f t="shared" si="9"/>
        <v>750</v>
      </c>
      <c r="O98" s="57">
        <f t="shared" si="5"/>
        <v>9000</v>
      </c>
      <c r="P98" s="174">
        <f>7175.3+1500</f>
        <v>8675.3</v>
      </c>
      <c r="Q98">
        <f t="shared" si="3"/>
        <v>88</v>
      </c>
    </row>
    <row r="99" spans="1:17" ht="15">
      <c r="A99" t="s">
        <v>76</v>
      </c>
      <c r="B99">
        <v>6860</v>
      </c>
      <c r="C99" s="5"/>
      <c r="D99" s="5">
        <f aca="true" t="shared" si="10" ref="D99:N106">C99</f>
        <v>0</v>
      </c>
      <c r="E99" s="5">
        <f t="shared" si="10"/>
        <v>0</v>
      </c>
      <c r="F99" s="5">
        <f t="shared" si="10"/>
        <v>0</v>
      </c>
      <c r="G99" s="5">
        <f t="shared" si="10"/>
        <v>0</v>
      </c>
      <c r="H99" s="5">
        <f t="shared" si="10"/>
        <v>0</v>
      </c>
      <c r="I99" s="5">
        <f t="shared" si="10"/>
        <v>0</v>
      </c>
      <c r="J99" s="5">
        <f t="shared" si="10"/>
        <v>0</v>
      </c>
      <c r="K99" s="5">
        <f t="shared" si="10"/>
        <v>0</v>
      </c>
      <c r="L99" s="5">
        <f t="shared" si="10"/>
        <v>0</v>
      </c>
      <c r="M99" s="5">
        <f t="shared" si="10"/>
        <v>0</v>
      </c>
      <c r="N99" s="5">
        <f t="shared" si="10"/>
        <v>0</v>
      </c>
      <c r="O99" s="57">
        <f t="shared" si="5"/>
        <v>0</v>
      </c>
      <c r="P99" s="174"/>
      <c r="Q99">
        <f t="shared" si="3"/>
        <v>89</v>
      </c>
    </row>
    <row r="100" spans="1:17" ht="15">
      <c r="A100" t="s">
        <v>77</v>
      </c>
      <c r="B100">
        <v>6900</v>
      </c>
      <c r="C100" s="5"/>
      <c r="D100" s="5">
        <f t="shared" si="10"/>
        <v>0</v>
      </c>
      <c r="E100" s="5">
        <f t="shared" si="10"/>
        <v>0</v>
      </c>
      <c r="F100" s="5">
        <f t="shared" si="10"/>
        <v>0</v>
      </c>
      <c r="G100" s="5">
        <f t="shared" si="10"/>
        <v>0</v>
      </c>
      <c r="H100" s="5">
        <f t="shared" si="10"/>
        <v>0</v>
      </c>
      <c r="I100" s="5">
        <f t="shared" si="10"/>
        <v>0</v>
      </c>
      <c r="J100" s="5">
        <f t="shared" si="10"/>
        <v>0</v>
      </c>
      <c r="K100" s="5">
        <f t="shared" si="10"/>
        <v>0</v>
      </c>
      <c r="L100" s="5">
        <f t="shared" si="10"/>
        <v>0</v>
      </c>
      <c r="M100" s="5">
        <f t="shared" si="10"/>
        <v>0</v>
      </c>
      <c r="N100" s="5">
        <f t="shared" si="10"/>
        <v>0</v>
      </c>
      <c r="O100" s="57">
        <f t="shared" si="5"/>
        <v>0</v>
      </c>
      <c r="P100" s="174"/>
      <c r="Q100">
        <f t="shared" si="3"/>
        <v>90</v>
      </c>
    </row>
    <row r="101" spans="1:17" ht="15">
      <c r="A101" t="s">
        <v>78</v>
      </c>
      <c r="B101">
        <v>6910</v>
      </c>
      <c r="C101" s="5"/>
      <c r="D101" s="5">
        <f t="shared" si="10"/>
        <v>0</v>
      </c>
      <c r="E101" s="5">
        <f t="shared" si="10"/>
        <v>0</v>
      </c>
      <c r="F101" s="5">
        <f t="shared" si="10"/>
        <v>0</v>
      </c>
      <c r="G101" s="5">
        <f t="shared" si="10"/>
        <v>0</v>
      </c>
      <c r="H101" s="5">
        <f t="shared" si="10"/>
        <v>0</v>
      </c>
      <c r="I101" s="5">
        <f t="shared" si="10"/>
        <v>0</v>
      </c>
      <c r="J101" s="5">
        <f t="shared" si="10"/>
        <v>0</v>
      </c>
      <c r="K101" s="5">
        <f t="shared" si="10"/>
        <v>0</v>
      </c>
      <c r="L101" s="5">
        <f t="shared" si="10"/>
        <v>0</v>
      </c>
      <c r="M101" s="5">
        <f t="shared" si="10"/>
        <v>0</v>
      </c>
      <c r="N101" s="5">
        <f t="shared" si="10"/>
        <v>0</v>
      </c>
      <c r="O101" s="57">
        <f t="shared" si="5"/>
        <v>0</v>
      </c>
      <c r="P101" s="174"/>
      <c r="Q101">
        <f t="shared" si="3"/>
        <v>91</v>
      </c>
    </row>
    <row r="102" spans="1:17" ht="15">
      <c r="A102" t="s">
        <v>79</v>
      </c>
      <c r="B102">
        <v>6920</v>
      </c>
      <c r="C102" s="5"/>
      <c r="D102" s="5">
        <f t="shared" si="10"/>
        <v>0</v>
      </c>
      <c r="E102" s="5">
        <f t="shared" si="10"/>
        <v>0</v>
      </c>
      <c r="F102" s="5">
        <f t="shared" si="10"/>
        <v>0</v>
      </c>
      <c r="G102" s="5">
        <f t="shared" si="10"/>
        <v>0</v>
      </c>
      <c r="H102" s="5">
        <f t="shared" si="10"/>
        <v>0</v>
      </c>
      <c r="I102" s="5">
        <f t="shared" si="10"/>
        <v>0</v>
      </c>
      <c r="J102" s="5">
        <f t="shared" si="10"/>
        <v>0</v>
      </c>
      <c r="K102" s="5">
        <f t="shared" si="10"/>
        <v>0</v>
      </c>
      <c r="L102" s="5">
        <f t="shared" si="10"/>
        <v>0</v>
      </c>
      <c r="M102" s="5">
        <f t="shared" si="10"/>
        <v>0</v>
      </c>
      <c r="N102" s="5">
        <f t="shared" si="10"/>
        <v>0</v>
      </c>
      <c r="O102" s="57">
        <f t="shared" si="5"/>
        <v>0</v>
      </c>
      <c r="P102" s="174"/>
      <c r="Q102">
        <f t="shared" si="3"/>
        <v>92</v>
      </c>
    </row>
    <row r="103" spans="1:17" ht="15">
      <c r="A103" t="s">
        <v>101</v>
      </c>
      <c r="B103">
        <v>6921</v>
      </c>
      <c r="C103" s="5"/>
      <c r="D103" s="5">
        <f t="shared" si="10"/>
        <v>0</v>
      </c>
      <c r="E103" s="5">
        <f t="shared" si="10"/>
        <v>0</v>
      </c>
      <c r="F103" s="5">
        <f t="shared" si="10"/>
        <v>0</v>
      </c>
      <c r="G103" s="5">
        <f t="shared" si="10"/>
        <v>0</v>
      </c>
      <c r="H103" s="5">
        <f t="shared" si="10"/>
        <v>0</v>
      </c>
      <c r="I103" s="5">
        <f t="shared" si="10"/>
        <v>0</v>
      </c>
      <c r="J103" s="5">
        <f t="shared" si="10"/>
        <v>0</v>
      </c>
      <c r="K103" s="5">
        <f t="shared" si="10"/>
        <v>0</v>
      </c>
      <c r="L103" s="5">
        <f t="shared" si="10"/>
        <v>0</v>
      </c>
      <c r="M103" s="5">
        <f t="shared" si="10"/>
        <v>0</v>
      </c>
      <c r="N103" s="5">
        <f t="shared" si="10"/>
        <v>0</v>
      </c>
      <c r="O103" s="57">
        <f t="shared" si="5"/>
        <v>0</v>
      </c>
      <c r="P103" s="174"/>
      <c r="Q103">
        <f t="shared" si="3"/>
        <v>93</v>
      </c>
    </row>
    <row r="104" spans="1:17" ht="15">
      <c r="A104" t="s">
        <v>80</v>
      </c>
      <c r="B104">
        <v>6930</v>
      </c>
      <c r="C104" s="5"/>
      <c r="D104" s="5">
        <f t="shared" si="10"/>
        <v>0</v>
      </c>
      <c r="E104" s="5">
        <f t="shared" si="10"/>
        <v>0</v>
      </c>
      <c r="F104" s="5">
        <f t="shared" si="10"/>
        <v>0</v>
      </c>
      <c r="G104" s="5">
        <f t="shared" si="10"/>
        <v>0</v>
      </c>
      <c r="H104" s="5">
        <f t="shared" si="10"/>
        <v>0</v>
      </c>
      <c r="I104" s="5">
        <f t="shared" si="10"/>
        <v>0</v>
      </c>
      <c r="J104" s="5">
        <f t="shared" si="10"/>
        <v>0</v>
      </c>
      <c r="K104" s="5">
        <f t="shared" si="10"/>
        <v>0</v>
      </c>
      <c r="L104" s="5">
        <f t="shared" si="10"/>
        <v>0</v>
      </c>
      <c r="M104" s="5">
        <f t="shared" si="10"/>
        <v>0</v>
      </c>
      <c r="N104" s="5">
        <f t="shared" si="10"/>
        <v>0</v>
      </c>
      <c r="O104" s="57">
        <f t="shared" si="5"/>
        <v>0</v>
      </c>
      <c r="P104" s="174"/>
      <c r="Q104">
        <f t="shared" si="3"/>
        <v>94</v>
      </c>
    </row>
    <row r="105" spans="1:17" ht="15">
      <c r="A105" t="s">
        <v>110</v>
      </c>
      <c r="B105">
        <v>6940</v>
      </c>
      <c r="C105" s="5"/>
      <c r="D105" s="5">
        <f t="shared" si="10"/>
        <v>0</v>
      </c>
      <c r="E105" s="5">
        <f t="shared" si="10"/>
        <v>0</v>
      </c>
      <c r="F105" s="5">
        <f t="shared" si="10"/>
        <v>0</v>
      </c>
      <c r="G105" s="5">
        <f t="shared" si="10"/>
        <v>0</v>
      </c>
      <c r="H105" s="5">
        <f t="shared" si="10"/>
        <v>0</v>
      </c>
      <c r="I105" s="5">
        <f t="shared" si="10"/>
        <v>0</v>
      </c>
      <c r="J105" s="5">
        <f t="shared" si="10"/>
        <v>0</v>
      </c>
      <c r="K105" s="5">
        <f t="shared" si="10"/>
        <v>0</v>
      </c>
      <c r="L105" s="5">
        <f t="shared" si="10"/>
        <v>0</v>
      </c>
      <c r="M105" s="5">
        <f t="shared" si="10"/>
        <v>0</v>
      </c>
      <c r="N105" s="5">
        <f t="shared" si="10"/>
        <v>0</v>
      </c>
      <c r="O105" s="57">
        <f t="shared" si="5"/>
        <v>0</v>
      </c>
      <c r="P105" s="174"/>
      <c r="Q105">
        <f t="shared" si="3"/>
        <v>95</v>
      </c>
    </row>
    <row r="106" spans="1:17" ht="15">
      <c r="A106" t="s">
        <v>142</v>
      </c>
      <c r="B106">
        <v>6950</v>
      </c>
      <c r="C106" s="5">
        <v>420</v>
      </c>
      <c r="D106" s="5">
        <f t="shared" si="10"/>
        <v>420</v>
      </c>
      <c r="E106" s="5">
        <f t="shared" si="10"/>
        <v>420</v>
      </c>
      <c r="F106" s="5">
        <f t="shared" si="10"/>
        <v>420</v>
      </c>
      <c r="G106" s="5">
        <f t="shared" si="10"/>
        <v>420</v>
      </c>
      <c r="H106" s="5">
        <f t="shared" si="10"/>
        <v>420</v>
      </c>
      <c r="I106" s="5">
        <f t="shared" si="10"/>
        <v>420</v>
      </c>
      <c r="J106" s="5">
        <f t="shared" si="10"/>
        <v>420</v>
      </c>
      <c r="K106" s="5">
        <f t="shared" si="10"/>
        <v>420</v>
      </c>
      <c r="L106" s="5">
        <f t="shared" si="10"/>
        <v>420</v>
      </c>
      <c r="M106" s="5">
        <f t="shared" si="10"/>
        <v>420</v>
      </c>
      <c r="N106" s="5">
        <f t="shared" si="10"/>
        <v>420</v>
      </c>
      <c r="O106" s="57">
        <f t="shared" si="5"/>
        <v>5040</v>
      </c>
      <c r="P106" s="174">
        <f>183+22.45</f>
        <v>205.45</v>
      </c>
      <c r="Q106">
        <f t="shared" si="3"/>
        <v>96</v>
      </c>
    </row>
    <row r="107" spans="1:17" ht="15">
      <c r="A107" t="s">
        <v>82</v>
      </c>
      <c r="B107">
        <v>6960</v>
      </c>
      <c r="C107" s="5"/>
      <c r="O107" s="57">
        <f t="shared" si="5"/>
        <v>0</v>
      </c>
      <c r="P107" s="174"/>
      <c r="Q107">
        <f t="shared" si="3"/>
        <v>97</v>
      </c>
    </row>
    <row r="108" spans="1:17" ht="15">
      <c r="A108" t="s">
        <v>83</v>
      </c>
      <c r="B108">
        <v>7000</v>
      </c>
      <c r="C108" s="5"/>
      <c r="O108" s="57">
        <f t="shared" si="5"/>
        <v>0</v>
      </c>
      <c r="P108" s="174"/>
      <c r="Q108">
        <f t="shared" si="3"/>
        <v>98</v>
      </c>
    </row>
    <row r="109" spans="1:17" ht="15">
      <c r="A109" t="s">
        <v>84</v>
      </c>
      <c r="B109">
        <v>7500</v>
      </c>
      <c r="C109" s="5"/>
      <c r="O109" s="57">
        <f t="shared" si="5"/>
        <v>0</v>
      </c>
      <c r="P109" s="174"/>
      <c r="Q109">
        <f aca="true" t="shared" si="11" ref="Q109:Q121">Q108+1</f>
        <v>99</v>
      </c>
    </row>
    <row r="110" spans="1:17" ht="15">
      <c r="A110" t="s">
        <v>102</v>
      </c>
      <c r="B110">
        <v>7510</v>
      </c>
      <c r="C110" s="5"/>
      <c r="O110" s="57">
        <f t="shared" si="5"/>
        <v>0</v>
      </c>
      <c r="P110" s="174"/>
      <c r="Q110">
        <f t="shared" si="11"/>
        <v>100</v>
      </c>
    </row>
    <row r="111" spans="1:17" ht="15">
      <c r="A111" t="s">
        <v>103</v>
      </c>
      <c r="B111">
        <v>7800</v>
      </c>
      <c r="C111" s="5"/>
      <c r="O111" s="57">
        <f t="shared" si="5"/>
        <v>0</v>
      </c>
      <c r="P111" s="174"/>
      <c r="Q111">
        <f t="shared" si="11"/>
        <v>101</v>
      </c>
    </row>
    <row r="112" spans="1:17" ht="15">
      <c r="A112" t="s">
        <v>104</v>
      </c>
      <c r="B112">
        <v>7810</v>
      </c>
      <c r="C112" s="5"/>
      <c r="O112" s="57">
        <f t="shared" si="5"/>
        <v>0</v>
      </c>
      <c r="P112" s="174"/>
      <c r="Q112">
        <f t="shared" si="11"/>
        <v>102</v>
      </c>
    </row>
    <row r="113" spans="1:17" ht="15">
      <c r="A113" t="s">
        <v>105</v>
      </c>
      <c r="B113">
        <v>7820</v>
      </c>
      <c r="C113" s="5"/>
      <c r="O113" s="57">
        <f t="shared" si="5"/>
        <v>0</v>
      </c>
      <c r="P113" s="174"/>
      <c r="Q113">
        <f t="shared" si="11"/>
        <v>103</v>
      </c>
    </row>
    <row r="114" spans="1:17" ht="15">
      <c r="A114" t="s">
        <v>85</v>
      </c>
      <c r="B114">
        <v>7830</v>
      </c>
      <c r="C114" s="5"/>
      <c r="O114" s="57">
        <f t="shared" si="5"/>
        <v>0</v>
      </c>
      <c r="P114" s="174"/>
      <c r="Q114">
        <f t="shared" si="11"/>
        <v>104</v>
      </c>
    </row>
    <row r="115" spans="1:17" ht="15">
      <c r="A115" t="s">
        <v>86</v>
      </c>
      <c r="B115">
        <v>7840</v>
      </c>
      <c r="C115" s="5"/>
      <c r="O115" s="57">
        <f t="shared" si="5"/>
        <v>0</v>
      </c>
      <c r="P115" s="174"/>
      <c r="Q115">
        <f t="shared" si="11"/>
        <v>105</v>
      </c>
    </row>
    <row r="116" spans="1:17" ht="15">
      <c r="A116" t="s">
        <v>106</v>
      </c>
      <c r="B116">
        <v>7850</v>
      </c>
      <c r="C116" s="5"/>
      <c r="O116" s="57">
        <f t="shared" si="5"/>
        <v>0</v>
      </c>
      <c r="P116" s="174"/>
      <c r="Q116">
        <f t="shared" si="11"/>
        <v>106</v>
      </c>
    </row>
    <row r="117" spans="1:17" ht="15">
      <c r="A117" t="s">
        <v>107</v>
      </c>
      <c r="B117">
        <v>7910</v>
      </c>
      <c r="C117" s="5"/>
      <c r="O117" s="57">
        <f t="shared" si="5"/>
        <v>0</v>
      </c>
      <c r="P117" s="174"/>
      <c r="Q117">
        <f t="shared" si="11"/>
        <v>107</v>
      </c>
    </row>
    <row r="118" spans="1:17" ht="15">
      <c r="A118" t="s">
        <v>87</v>
      </c>
      <c r="B118">
        <v>7920</v>
      </c>
      <c r="C118" s="5"/>
      <c r="O118" s="57">
        <f t="shared" si="5"/>
        <v>0</v>
      </c>
      <c r="P118" s="174"/>
      <c r="Q118">
        <f t="shared" si="11"/>
        <v>108</v>
      </c>
    </row>
    <row r="119" spans="1:17" ht="15">
      <c r="A119" t="s">
        <v>108</v>
      </c>
      <c r="B119">
        <v>7930</v>
      </c>
      <c r="C119" s="5"/>
      <c r="O119" s="57">
        <f t="shared" si="5"/>
        <v>0</v>
      </c>
      <c r="P119" s="174"/>
      <c r="Q119">
        <f t="shared" si="11"/>
        <v>109</v>
      </c>
    </row>
    <row r="120" spans="1:17" ht="15">
      <c r="A120" t="s">
        <v>109</v>
      </c>
      <c r="B120">
        <v>7931</v>
      </c>
      <c r="C120" s="5"/>
      <c r="O120" s="57">
        <f>SUM(C120:N120)</f>
        <v>0</v>
      </c>
      <c r="P120" s="174"/>
      <c r="Q120">
        <f t="shared" si="11"/>
        <v>110</v>
      </c>
    </row>
    <row r="121" spans="1:17" ht="15.75" thickBot="1">
      <c r="A121" s="116" t="s">
        <v>88</v>
      </c>
      <c r="B121" s="116"/>
      <c r="C121" s="117">
        <f>SUM(C43:C120)</f>
        <v>2466.666666666667</v>
      </c>
      <c r="D121" s="117">
        <f aca="true" t="shared" si="12" ref="D121:O121">SUM(D43:D120)</f>
        <v>2466.666666666667</v>
      </c>
      <c r="E121" s="117">
        <f t="shared" si="12"/>
        <v>2466.666666666667</v>
      </c>
      <c r="F121" s="117">
        <f t="shared" si="12"/>
        <v>2466.666666666667</v>
      </c>
      <c r="G121" s="117">
        <f t="shared" si="12"/>
        <v>2466.666666666667</v>
      </c>
      <c r="H121" s="117">
        <f t="shared" si="12"/>
        <v>2466.666666666667</v>
      </c>
      <c r="I121" s="117">
        <f t="shared" si="12"/>
        <v>2466.666666666667</v>
      </c>
      <c r="J121" s="117">
        <f t="shared" si="12"/>
        <v>2466.666666666667</v>
      </c>
      <c r="K121" s="117">
        <f t="shared" si="12"/>
        <v>2466.666666666667</v>
      </c>
      <c r="L121" s="117">
        <f t="shared" si="12"/>
        <v>2466.666666666667</v>
      </c>
      <c r="M121" s="117">
        <f t="shared" si="12"/>
        <v>2466.666666666667</v>
      </c>
      <c r="N121" s="117">
        <f t="shared" si="12"/>
        <v>2466.666666666667</v>
      </c>
      <c r="O121" s="117">
        <f t="shared" si="12"/>
        <v>29600</v>
      </c>
      <c r="P121" s="131">
        <f>SUM(P43:P120)</f>
        <v>22380.030000000002</v>
      </c>
      <c r="Q121" s="116">
        <f t="shared" si="11"/>
        <v>111</v>
      </c>
    </row>
    <row r="122" spans="1:17" ht="15">
      <c r="A122" s="1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91"/>
      <c r="Q122" s="1"/>
    </row>
    <row r="123" spans="1:17" ht="15.75" thickBot="1">
      <c r="A123" s="46" t="s">
        <v>89</v>
      </c>
      <c r="B123" s="46"/>
      <c r="C123" s="45">
        <f>+C31-C121</f>
        <v>-2466.666666666667</v>
      </c>
      <c r="D123" s="45">
        <f aca="true" t="shared" si="13" ref="D123:O123">+D31-D121</f>
        <v>-2466.666666666667</v>
      </c>
      <c r="E123" s="45">
        <f t="shared" si="13"/>
        <v>-2466.666666666667</v>
      </c>
      <c r="F123" s="45">
        <f t="shared" si="13"/>
        <v>-2466.666666666667</v>
      </c>
      <c r="G123" s="45">
        <f t="shared" si="13"/>
        <v>-2466.666666666667</v>
      </c>
      <c r="H123" s="45">
        <f t="shared" si="13"/>
        <v>-2466.666666666667</v>
      </c>
      <c r="I123" s="45">
        <f t="shared" si="13"/>
        <v>-2466.666666666667</v>
      </c>
      <c r="J123" s="45">
        <f t="shared" si="13"/>
        <v>-2466.666666666667</v>
      </c>
      <c r="K123" s="45">
        <f t="shared" si="13"/>
        <v>-2466.666666666667</v>
      </c>
      <c r="L123" s="45">
        <f t="shared" si="13"/>
        <v>-2466.666666666667</v>
      </c>
      <c r="M123" s="45">
        <f t="shared" si="13"/>
        <v>-2466.666666666667</v>
      </c>
      <c r="N123" s="45">
        <f t="shared" si="13"/>
        <v>-2466.666666666667</v>
      </c>
      <c r="O123" s="45">
        <f t="shared" si="13"/>
        <v>-29600</v>
      </c>
      <c r="P123" s="192">
        <f>+P31-P121</f>
        <v>-22380.030000000002</v>
      </c>
      <c r="Q123" s="46">
        <f>Q121+1</f>
        <v>112</v>
      </c>
    </row>
    <row r="124" ht="15.75" thickTop="1"/>
  </sheetData>
  <printOptions horizontalCentered="1"/>
  <pageMargins left="0.1" right="0.1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Q44" sqref="Q44"/>
    </sheetView>
  </sheetViews>
  <sheetFormatPr defaultColWidth="9.140625" defaultRowHeight="15"/>
  <cols>
    <col min="1" max="1" width="30.7109375" style="0" bestFit="1" customWidth="1"/>
    <col min="2" max="2" width="11.00390625" style="0" customWidth="1"/>
    <col min="3" max="3" width="7.421875" style="0" bestFit="1" customWidth="1"/>
    <col min="4" max="4" width="8.8515625" style="0" bestFit="1" customWidth="1"/>
    <col min="5" max="5" width="8.7109375" style="0" bestFit="1" customWidth="1"/>
    <col min="6" max="6" width="8.00390625" style="0" bestFit="1" customWidth="1"/>
    <col min="7" max="7" width="8.57421875" style="0" bestFit="1" customWidth="1"/>
    <col min="8" max="8" width="8.28125" style="0" bestFit="1" customWidth="1"/>
    <col min="9" max="9" width="7.8515625" style="0" bestFit="1" customWidth="1"/>
    <col min="10" max="10" width="8.28125" style="0" bestFit="1" customWidth="1"/>
    <col min="11" max="11" width="8.57421875" style="0" bestFit="1" customWidth="1"/>
    <col min="12" max="12" width="8.140625" style="0" bestFit="1" customWidth="1"/>
    <col min="13" max="13" width="8.8515625" style="0" bestFit="1" customWidth="1"/>
    <col min="14" max="14" width="8.140625" style="0" bestFit="1" customWidth="1"/>
    <col min="15" max="15" width="9.00390625" style="0" customWidth="1"/>
    <col min="16" max="16" width="8.7109375" style="0" bestFit="1" customWidth="1"/>
    <col min="17" max="17" width="8.14062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138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1" t="s">
        <v>132</v>
      </c>
      <c r="Q2" s="165"/>
    </row>
    <row r="3" spans="1:16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7">
        <f aca="true" t="shared" si="0" ref="O3:O67">SUM(C3:N3)</f>
        <v>0</v>
      </c>
      <c r="P3" s="17"/>
    </row>
    <row r="4" spans="1:17" ht="15">
      <c r="A4" t="s">
        <v>1</v>
      </c>
      <c r="B4">
        <v>4011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>
        <f t="shared" si="0"/>
        <v>0</v>
      </c>
      <c r="P4" s="17"/>
      <c r="Q4">
        <v>1</v>
      </c>
    </row>
    <row r="5" spans="1:17" ht="15">
      <c r="A5" t="s">
        <v>2</v>
      </c>
      <c r="B5">
        <v>4012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>
        <f t="shared" si="0"/>
        <v>0</v>
      </c>
      <c r="P5" s="17"/>
      <c r="Q5">
        <f>Q4+1</f>
        <v>2</v>
      </c>
    </row>
    <row r="6" spans="1:17" ht="15">
      <c r="A6" t="s">
        <v>91</v>
      </c>
      <c r="B6">
        <v>4013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7">
        <f t="shared" si="0"/>
        <v>0</v>
      </c>
      <c r="P6" s="17"/>
      <c r="Q6">
        <f aca="true" t="shared" si="1" ref="Q6:Q31">Q5+1</f>
        <v>3</v>
      </c>
    </row>
    <row r="7" spans="1:17" ht="15">
      <c r="A7" t="s">
        <v>3</v>
      </c>
      <c r="B7">
        <v>4014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7">
        <f t="shared" si="0"/>
        <v>0</v>
      </c>
      <c r="P7" s="17"/>
      <c r="Q7">
        <f t="shared" si="1"/>
        <v>4</v>
      </c>
    </row>
    <row r="8" spans="1:17" ht="15">
      <c r="A8" t="s">
        <v>92</v>
      </c>
      <c r="B8">
        <v>4016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7">
        <f t="shared" si="0"/>
        <v>0</v>
      </c>
      <c r="P8" s="17"/>
      <c r="Q8">
        <f t="shared" si="1"/>
        <v>5</v>
      </c>
    </row>
    <row r="9" spans="1:17" ht="15">
      <c r="A9" t="s">
        <v>4</v>
      </c>
      <c r="B9">
        <v>4017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7">
        <f t="shared" si="0"/>
        <v>0</v>
      </c>
      <c r="P9" s="17"/>
      <c r="Q9">
        <f t="shared" si="1"/>
        <v>6</v>
      </c>
    </row>
    <row r="10" spans="1:17" ht="15">
      <c r="A10" t="s">
        <v>93</v>
      </c>
      <c r="B10">
        <v>4018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7">
        <f t="shared" si="0"/>
        <v>0</v>
      </c>
      <c r="P10" s="17"/>
      <c r="Q10">
        <f t="shared" si="1"/>
        <v>7</v>
      </c>
    </row>
    <row r="11" spans="1:17" ht="15">
      <c r="A11" t="s">
        <v>5</v>
      </c>
      <c r="B11">
        <v>4020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7">
        <f t="shared" si="0"/>
        <v>0</v>
      </c>
      <c r="P11" s="17"/>
      <c r="Q11">
        <f t="shared" si="1"/>
        <v>8</v>
      </c>
    </row>
    <row r="12" spans="1:17" ht="15">
      <c r="A12" t="s">
        <v>6</v>
      </c>
      <c r="B12">
        <v>4021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7">
        <f t="shared" si="0"/>
        <v>0</v>
      </c>
      <c r="P12" s="17"/>
      <c r="Q12">
        <f t="shared" si="1"/>
        <v>9</v>
      </c>
    </row>
    <row r="13" spans="1:17" ht="15">
      <c r="A13" t="s">
        <v>7</v>
      </c>
      <c r="B13">
        <v>4022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7">
        <f t="shared" si="0"/>
        <v>0</v>
      </c>
      <c r="P13" s="17"/>
      <c r="Q13">
        <f t="shared" si="1"/>
        <v>10</v>
      </c>
    </row>
    <row r="14" spans="1:17" ht="15">
      <c r="A14" t="s">
        <v>8</v>
      </c>
      <c r="B14">
        <v>4024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7">
        <f t="shared" si="0"/>
        <v>0</v>
      </c>
      <c r="P14" s="17"/>
      <c r="Q14">
        <f t="shared" si="1"/>
        <v>11</v>
      </c>
    </row>
    <row r="15" spans="1:17" ht="15">
      <c r="A15" t="s">
        <v>9</v>
      </c>
      <c r="B15">
        <v>4030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7">
        <f t="shared" si="0"/>
        <v>0</v>
      </c>
      <c r="P15" s="17"/>
      <c r="Q15">
        <f t="shared" si="1"/>
        <v>12</v>
      </c>
    </row>
    <row r="16" spans="1:17" ht="15">
      <c r="A16" t="s">
        <v>10</v>
      </c>
      <c r="B16">
        <v>4031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7">
        <f t="shared" si="0"/>
        <v>0</v>
      </c>
      <c r="P16" s="17"/>
      <c r="Q16">
        <f t="shared" si="1"/>
        <v>13</v>
      </c>
    </row>
    <row r="17" spans="1:17" ht="15">
      <c r="A17" t="s">
        <v>11</v>
      </c>
      <c r="B17">
        <v>4040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7">
        <f t="shared" si="0"/>
        <v>0</v>
      </c>
      <c r="P17" s="17"/>
      <c r="Q17">
        <f t="shared" si="1"/>
        <v>14</v>
      </c>
    </row>
    <row r="18" spans="1:17" ht="15">
      <c r="A18" t="s">
        <v>12</v>
      </c>
      <c r="B18">
        <v>4041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7">
        <f t="shared" si="0"/>
        <v>0</v>
      </c>
      <c r="P18" s="17"/>
      <c r="Q18">
        <f t="shared" si="1"/>
        <v>15</v>
      </c>
    </row>
    <row r="19" spans="1:17" ht="15">
      <c r="A19" t="s">
        <v>13</v>
      </c>
      <c r="B19">
        <v>4042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7">
        <f t="shared" si="0"/>
        <v>0</v>
      </c>
      <c r="P19" s="17"/>
      <c r="Q19">
        <f t="shared" si="1"/>
        <v>16</v>
      </c>
    </row>
    <row r="20" spans="1:17" ht="15">
      <c r="A20" t="s">
        <v>14</v>
      </c>
      <c r="B20">
        <v>4044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7">
        <f t="shared" si="0"/>
        <v>0</v>
      </c>
      <c r="P20" s="17"/>
      <c r="Q20">
        <f t="shared" si="1"/>
        <v>17</v>
      </c>
    </row>
    <row r="21" spans="1:17" ht="15">
      <c r="A21" t="s">
        <v>156</v>
      </c>
      <c r="B21">
        <v>4046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7"/>
      <c r="P21" s="17"/>
      <c r="Q21">
        <f t="shared" si="1"/>
        <v>18</v>
      </c>
    </row>
    <row r="22" spans="1:17" ht="15">
      <c r="A22" t="s">
        <v>15</v>
      </c>
      <c r="B22">
        <v>4047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7">
        <f t="shared" si="0"/>
        <v>0</v>
      </c>
      <c r="P22" s="17"/>
      <c r="Q22">
        <f t="shared" si="1"/>
        <v>19</v>
      </c>
    </row>
    <row r="23" spans="1:17" ht="15">
      <c r="A23" t="s">
        <v>16</v>
      </c>
      <c r="B23">
        <v>4880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7">
        <f t="shared" si="0"/>
        <v>0</v>
      </c>
      <c r="P23" s="17"/>
      <c r="Q23">
        <f t="shared" si="1"/>
        <v>20</v>
      </c>
    </row>
    <row r="24" spans="1:17" ht="15">
      <c r="A24" t="s">
        <v>123</v>
      </c>
      <c r="B24">
        <v>4901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7">
        <f t="shared" si="0"/>
        <v>0</v>
      </c>
      <c r="P24" s="17"/>
      <c r="Q24">
        <f t="shared" si="1"/>
        <v>21</v>
      </c>
    </row>
    <row r="25" spans="1:17" ht="15">
      <c r="A25" t="s">
        <v>125</v>
      </c>
      <c r="B25">
        <v>4910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7">
        <f t="shared" si="0"/>
        <v>0</v>
      </c>
      <c r="P25" s="17"/>
      <c r="Q25">
        <f t="shared" si="1"/>
        <v>22</v>
      </c>
    </row>
    <row r="26" spans="1:17" ht="15">
      <c r="A26" t="s">
        <v>17</v>
      </c>
      <c r="B26">
        <v>4920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7">
        <f t="shared" si="0"/>
        <v>0</v>
      </c>
      <c r="P26" s="17"/>
      <c r="Q26">
        <f t="shared" si="1"/>
        <v>23</v>
      </c>
    </row>
    <row r="27" spans="1:17" ht="15">
      <c r="A27" t="s">
        <v>18</v>
      </c>
      <c r="B27">
        <v>4921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7">
        <f t="shared" si="0"/>
        <v>0</v>
      </c>
      <c r="P27" s="17"/>
      <c r="Q27">
        <f t="shared" si="1"/>
        <v>24</v>
      </c>
    </row>
    <row r="28" spans="1:17" ht="15">
      <c r="A28" t="s">
        <v>19</v>
      </c>
      <c r="B28">
        <v>4930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7">
        <f t="shared" si="0"/>
        <v>0</v>
      </c>
      <c r="P28" s="17"/>
      <c r="Q28">
        <f t="shared" si="1"/>
        <v>25</v>
      </c>
    </row>
    <row r="29" spans="1:17" ht="15">
      <c r="A29" s="3" t="s">
        <v>20</v>
      </c>
      <c r="B29">
        <v>4990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7">
        <f t="shared" si="0"/>
        <v>0</v>
      </c>
      <c r="P29" s="17"/>
      <c r="Q29">
        <f t="shared" si="1"/>
        <v>26</v>
      </c>
    </row>
    <row r="30" spans="1:17" ht="15">
      <c r="A30" t="s">
        <v>21</v>
      </c>
      <c r="B30">
        <v>4992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7">
        <f t="shared" si="0"/>
        <v>0</v>
      </c>
      <c r="P30" s="17"/>
      <c r="Q30">
        <f t="shared" si="1"/>
        <v>27</v>
      </c>
    </row>
    <row r="31" spans="1:17" ht="15.75" thickBot="1">
      <c r="A31" s="116" t="s">
        <v>22</v>
      </c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36">
        <f t="shared" si="0"/>
        <v>0</v>
      </c>
      <c r="P31" s="122"/>
      <c r="Q31" s="121">
        <f t="shared" si="1"/>
        <v>28</v>
      </c>
    </row>
    <row r="32" spans="1:16" ht="15">
      <c r="A32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7">
        <f t="shared" si="0"/>
        <v>0</v>
      </c>
      <c r="P32" s="17"/>
    </row>
    <row r="33" spans="1:17" ht="15">
      <c r="A33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7">
        <f t="shared" si="0"/>
        <v>0</v>
      </c>
      <c r="P33" s="17"/>
      <c r="Q33">
        <f>Q31+1</f>
        <v>29</v>
      </c>
    </row>
    <row r="34" spans="1:17" ht="15">
      <c r="A34" t="s">
        <v>25</v>
      </c>
      <c r="B34">
        <v>5010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7">
        <f t="shared" si="0"/>
        <v>0</v>
      </c>
      <c r="P34" s="17"/>
      <c r="Q34">
        <f>Q33+1</f>
        <v>30</v>
      </c>
    </row>
    <row r="35" spans="1:17" ht="15">
      <c r="A35" t="s">
        <v>26</v>
      </c>
      <c r="B35">
        <v>4970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7">
        <f t="shared" si="0"/>
        <v>0</v>
      </c>
      <c r="P35" s="17"/>
      <c r="Q35">
        <f>Q34+1</f>
        <v>31</v>
      </c>
    </row>
    <row r="36" spans="1:16" ht="15">
      <c r="A36" t="s">
        <v>27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7">
        <f t="shared" si="0"/>
        <v>0</v>
      </c>
      <c r="P36" s="17"/>
    </row>
    <row r="37" spans="1:16" ht="15">
      <c r="A37" s="1" t="s">
        <v>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7">
        <f t="shared" si="0"/>
        <v>0</v>
      </c>
      <c r="P37" s="17"/>
    </row>
    <row r="38" spans="3:16" ht="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7">
        <f t="shared" si="0"/>
        <v>0</v>
      </c>
      <c r="P38" s="17"/>
    </row>
    <row r="39" spans="1:16" ht="15">
      <c r="A39" t="s">
        <v>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7">
        <f t="shared" si="0"/>
        <v>0</v>
      </c>
      <c r="P39" s="17"/>
    </row>
    <row r="40" spans="3:16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7">
        <f t="shared" si="0"/>
        <v>0</v>
      </c>
      <c r="P40" s="17"/>
    </row>
    <row r="41" spans="1:16" ht="15">
      <c r="A41" s="63" t="s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7">
        <f t="shared" si="0"/>
        <v>0</v>
      </c>
      <c r="P41" s="17"/>
    </row>
    <row r="42" spans="1:17" ht="15">
      <c r="A42" t="s">
        <v>25</v>
      </c>
      <c r="B42">
        <v>5010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7"/>
      <c r="P42" s="17"/>
      <c r="Q42">
        <v>32</v>
      </c>
    </row>
    <row r="43" spans="1:17" ht="15">
      <c r="A43" t="s">
        <v>30</v>
      </c>
      <c r="B43">
        <v>6000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7">
        <f t="shared" si="0"/>
        <v>0</v>
      </c>
      <c r="P43" s="17"/>
      <c r="Q43">
        <f>Q42+1</f>
        <v>33</v>
      </c>
    </row>
    <row r="44" spans="1:17" ht="15">
      <c r="A44" t="s">
        <v>31</v>
      </c>
      <c r="B44">
        <v>6005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7">
        <f t="shared" si="0"/>
        <v>0</v>
      </c>
      <c r="P44" s="17"/>
      <c r="Q44">
        <f>Q43+1</f>
        <v>34</v>
      </c>
    </row>
    <row r="45" spans="1:17" ht="15">
      <c r="A45" t="s">
        <v>32</v>
      </c>
      <c r="B45">
        <v>6010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7">
        <f t="shared" si="0"/>
        <v>0</v>
      </c>
      <c r="P45" s="17"/>
      <c r="Q45">
        <f aca="true" t="shared" si="2" ref="Q45:Q108">Q44+1</f>
        <v>35</v>
      </c>
    </row>
    <row r="46" spans="1:17" ht="15">
      <c r="A46" t="s">
        <v>154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7">
        <f t="shared" si="0"/>
        <v>0</v>
      </c>
      <c r="P46" s="17"/>
      <c r="Q46">
        <f t="shared" si="2"/>
        <v>36</v>
      </c>
    </row>
    <row r="47" spans="1:17" ht="15">
      <c r="A47" t="s">
        <v>33</v>
      </c>
      <c r="B47">
        <v>6110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7">
        <f t="shared" si="0"/>
        <v>0</v>
      </c>
      <c r="P47" s="17"/>
      <c r="Q47">
        <f t="shared" si="2"/>
        <v>37</v>
      </c>
    </row>
    <row r="48" spans="1:17" ht="15">
      <c r="A48" t="s">
        <v>34</v>
      </c>
      <c r="B48">
        <v>6120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7">
        <f t="shared" si="0"/>
        <v>0</v>
      </c>
      <c r="P48" s="17"/>
      <c r="Q48">
        <f t="shared" si="2"/>
        <v>38</v>
      </c>
    </row>
    <row r="49" spans="1:17" ht="15">
      <c r="A49" t="s">
        <v>35</v>
      </c>
      <c r="B49">
        <v>6130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7">
        <f t="shared" si="0"/>
        <v>0</v>
      </c>
      <c r="P49" s="17"/>
      <c r="Q49">
        <f t="shared" si="2"/>
        <v>39</v>
      </c>
    </row>
    <row r="50" spans="1:17" ht="15">
      <c r="A50" t="s">
        <v>36</v>
      </c>
      <c r="B50">
        <v>6140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7">
        <f t="shared" si="0"/>
        <v>0</v>
      </c>
      <c r="P50" s="17"/>
      <c r="Q50">
        <f t="shared" si="2"/>
        <v>40</v>
      </c>
    </row>
    <row r="51" spans="1:17" ht="15">
      <c r="A51" t="s">
        <v>37</v>
      </c>
      <c r="B51">
        <v>6150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7">
        <f t="shared" si="0"/>
        <v>0</v>
      </c>
      <c r="P51" s="17"/>
      <c r="Q51">
        <f t="shared" si="2"/>
        <v>41</v>
      </c>
    </row>
    <row r="52" spans="1:17" ht="15">
      <c r="A52" t="s">
        <v>38</v>
      </c>
      <c r="B52">
        <v>6155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7">
        <f t="shared" si="0"/>
        <v>0</v>
      </c>
      <c r="P52" s="17"/>
      <c r="Q52">
        <f t="shared" si="2"/>
        <v>42</v>
      </c>
    </row>
    <row r="53" spans="1:17" ht="15">
      <c r="A53" t="s">
        <v>94</v>
      </c>
      <c r="B53">
        <v>6170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7">
        <f t="shared" si="0"/>
        <v>0</v>
      </c>
      <c r="P53" s="17"/>
      <c r="Q53">
        <f t="shared" si="2"/>
        <v>43</v>
      </c>
    </row>
    <row r="54" spans="1:17" ht="15">
      <c r="A54" t="s">
        <v>95</v>
      </c>
      <c r="B54">
        <v>6172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7">
        <f t="shared" si="0"/>
        <v>0</v>
      </c>
      <c r="P54" s="17"/>
      <c r="Q54">
        <f t="shared" si="2"/>
        <v>44</v>
      </c>
    </row>
    <row r="55" spans="1:17" ht="15">
      <c r="A55" t="s">
        <v>96</v>
      </c>
      <c r="B55">
        <v>6180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7">
        <f t="shared" si="0"/>
        <v>0</v>
      </c>
      <c r="P55" s="17"/>
      <c r="Q55">
        <f t="shared" si="2"/>
        <v>45</v>
      </c>
    </row>
    <row r="56" spans="1:17" ht="15">
      <c r="A56" t="s">
        <v>97</v>
      </c>
      <c r="B56">
        <v>6182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7">
        <f t="shared" si="0"/>
        <v>0</v>
      </c>
      <c r="P56" s="17"/>
      <c r="Q56">
        <f t="shared" si="2"/>
        <v>46</v>
      </c>
    </row>
    <row r="57" spans="1:17" ht="15">
      <c r="A57" t="s">
        <v>98</v>
      </c>
      <c r="B57">
        <v>6200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>
        <f t="shared" si="0"/>
        <v>0</v>
      </c>
      <c r="P57" s="17"/>
      <c r="Q57">
        <f t="shared" si="2"/>
        <v>47</v>
      </c>
    </row>
    <row r="58" spans="1:17" ht="15">
      <c r="A58" t="s">
        <v>39</v>
      </c>
      <c r="B58">
        <v>6210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7">
        <f t="shared" si="0"/>
        <v>0</v>
      </c>
      <c r="P58" s="17"/>
      <c r="Q58">
        <f t="shared" si="2"/>
        <v>48</v>
      </c>
    </row>
    <row r="59" spans="1:17" ht="15">
      <c r="A59" t="s">
        <v>40</v>
      </c>
      <c r="B59">
        <v>6210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7">
        <f t="shared" si="0"/>
        <v>0</v>
      </c>
      <c r="P59" s="17"/>
      <c r="Q59">
        <f t="shared" si="2"/>
        <v>49</v>
      </c>
    </row>
    <row r="60" spans="1:17" ht="15">
      <c r="A60" t="s">
        <v>41</v>
      </c>
      <c r="B60">
        <v>6221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7">
        <f t="shared" si="0"/>
        <v>0</v>
      </c>
      <c r="P60" s="17"/>
      <c r="Q60">
        <f t="shared" si="2"/>
        <v>50</v>
      </c>
    </row>
    <row r="61" spans="1:17" ht="15">
      <c r="A61" t="s">
        <v>42</v>
      </c>
      <c r="B61">
        <v>6222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7">
        <f t="shared" si="0"/>
        <v>0</v>
      </c>
      <c r="P61" s="17"/>
      <c r="Q61">
        <f t="shared" si="2"/>
        <v>51</v>
      </c>
    </row>
    <row r="62" spans="1:17" ht="15">
      <c r="A62" t="s">
        <v>43</v>
      </c>
      <c r="B62">
        <v>6223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7">
        <f t="shared" si="0"/>
        <v>0</v>
      </c>
      <c r="P62" s="17"/>
      <c r="Q62">
        <f t="shared" si="2"/>
        <v>52</v>
      </c>
    </row>
    <row r="63" spans="1:17" ht="15">
      <c r="A63" t="s">
        <v>44</v>
      </c>
      <c r="B63">
        <v>6224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7">
        <f t="shared" si="0"/>
        <v>0</v>
      </c>
      <c r="P63" s="17"/>
      <c r="Q63">
        <f t="shared" si="2"/>
        <v>53</v>
      </c>
    </row>
    <row r="64" spans="1:17" ht="15">
      <c r="A64" t="s">
        <v>45</v>
      </c>
      <c r="B64">
        <v>6230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7">
        <f t="shared" si="0"/>
        <v>0</v>
      </c>
      <c r="P64" s="17"/>
      <c r="Q64">
        <f t="shared" si="2"/>
        <v>54</v>
      </c>
    </row>
    <row r="65" spans="1:17" ht="15">
      <c r="A65" t="s">
        <v>46</v>
      </c>
      <c r="B65">
        <v>6240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7">
        <f t="shared" si="0"/>
        <v>0</v>
      </c>
      <c r="P65" s="17"/>
      <c r="Q65">
        <f t="shared" si="2"/>
        <v>55</v>
      </c>
    </row>
    <row r="66" spans="1:17" ht="15">
      <c r="A66" t="s">
        <v>47</v>
      </c>
      <c r="B66">
        <v>6250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7">
        <f t="shared" si="0"/>
        <v>0</v>
      </c>
      <c r="P66" s="17"/>
      <c r="Q66">
        <f t="shared" si="2"/>
        <v>56</v>
      </c>
    </row>
    <row r="67" spans="1:17" ht="15">
      <c r="A67" t="s">
        <v>48</v>
      </c>
      <c r="B67">
        <v>6260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7">
        <f t="shared" si="0"/>
        <v>0</v>
      </c>
      <c r="P67" s="17"/>
      <c r="Q67">
        <f t="shared" si="2"/>
        <v>57</v>
      </c>
    </row>
    <row r="68" spans="1:17" ht="15">
      <c r="A68" t="s">
        <v>49</v>
      </c>
      <c r="B68">
        <v>6300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7">
        <f aca="true" t="shared" si="3" ref="O68:O119">SUM(C68:N68)</f>
        <v>0</v>
      </c>
      <c r="P68" s="17"/>
      <c r="Q68">
        <f t="shared" si="2"/>
        <v>58</v>
      </c>
    </row>
    <row r="69" spans="1:17" ht="15">
      <c r="A69" t="s">
        <v>50</v>
      </c>
      <c r="B69">
        <v>6301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7">
        <f t="shared" si="3"/>
        <v>0</v>
      </c>
      <c r="P69" s="17"/>
      <c r="Q69">
        <f t="shared" si="2"/>
        <v>59</v>
      </c>
    </row>
    <row r="70" spans="1:17" ht="15">
      <c r="A70" t="s">
        <v>51</v>
      </c>
      <c r="B70">
        <v>6302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7">
        <f t="shared" si="3"/>
        <v>0</v>
      </c>
      <c r="P70" s="17"/>
      <c r="Q70">
        <f t="shared" si="2"/>
        <v>60</v>
      </c>
    </row>
    <row r="71" spans="1:17" ht="15">
      <c r="A71" t="s">
        <v>52</v>
      </c>
      <c r="B71">
        <v>6304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7">
        <f t="shared" si="3"/>
        <v>0</v>
      </c>
      <c r="P71" s="17"/>
      <c r="Q71">
        <f t="shared" si="2"/>
        <v>61</v>
      </c>
    </row>
    <row r="72" spans="1:17" ht="15">
      <c r="A72" t="s">
        <v>53</v>
      </c>
      <c r="B72">
        <v>6310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7">
        <f t="shared" si="3"/>
        <v>0</v>
      </c>
      <c r="P72" s="17"/>
      <c r="Q72">
        <f t="shared" si="2"/>
        <v>62</v>
      </c>
    </row>
    <row r="73" spans="1:17" ht="15">
      <c r="A73" t="s">
        <v>54</v>
      </c>
      <c r="B73">
        <v>6330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7">
        <f t="shared" si="3"/>
        <v>0</v>
      </c>
      <c r="P73" s="17"/>
      <c r="Q73">
        <f t="shared" si="2"/>
        <v>63</v>
      </c>
    </row>
    <row r="74" spans="1:17" ht="15">
      <c r="A74" t="s">
        <v>55</v>
      </c>
      <c r="B74">
        <v>6331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7">
        <f t="shared" si="3"/>
        <v>0</v>
      </c>
      <c r="P74" s="17"/>
      <c r="Q74">
        <f t="shared" si="2"/>
        <v>64</v>
      </c>
    </row>
    <row r="75" spans="1:17" ht="15">
      <c r="A75" t="s">
        <v>56</v>
      </c>
      <c r="B75">
        <v>6340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7">
        <f t="shared" si="3"/>
        <v>0</v>
      </c>
      <c r="P75" s="17"/>
      <c r="Q75">
        <f t="shared" si="2"/>
        <v>65</v>
      </c>
    </row>
    <row r="76" spans="1:17" ht="15">
      <c r="A76" t="s">
        <v>57</v>
      </c>
      <c r="B76">
        <v>6400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7">
        <f t="shared" si="3"/>
        <v>0</v>
      </c>
      <c r="P76" s="17"/>
      <c r="Q76">
        <f t="shared" si="2"/>
        <v>66</v>
      </c>
    </row>
    <row r="77" spans="1:17" ht="15">
      <c r="A77" t="s">
        <v>58</v>
      </c>
      <c r="B77">
        <v>6401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7">
        <f t="shared" si="3"/>
        <v>0</v>
      </c>
      <c r="P77" s="17"/>
      <c r="Q77">
        <f t="shared" si="2"/>
        <v>67</v>
      </c>
    </row>
    <row r="78" spans="1:17" ht="15">
      <c r="A78" t="s">
        <v>99</v>
      </c>
      <c r="B78">
        <v>6402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7">
        <f t="shared" si="3"/>
        <v>0</v>
      </c>
      <c r="P78" s="17"/>
      <c r="Q78">
        <f t="shared" si="2"/>
        <v>68</v>
      </c>
    </row>
    <row r="79" spans="1:17" ht="15">
      <c r="A79" t="s">
        <v>59</v>
      </c>
      <c r="B79">
        <v>6403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7">
        <f t="shared" si="3"/>
        <v>0</v>
      </c>
      <c r="P79" s="17"/>
      <c r="Q79">
        <f t="shared" si="2"/>
        <v>69</v>
      </c>
    </row>
    <row r="80" spans="1:17" ht="15">
      <c r="A80" t="s">
        <v>60</v>
      </c>
      <c r="B80">
        <v>6404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7">
        <f t="shared" si="3"/>
        <v>0</v>
      </c>
      <c r="P80" s="17"/>
      <c r="Q80">
        <f t="shared" si="2"/>
        <v>70</v>
      </c>
    </row>
    <row r="81" spans="1:17" ht="15">
      <c r="A81" t="s">
        <v>100</v>
      </c>
      <c r="B81">
        <v>6405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7">
        <f t="shared" si="3"/>
        <v>0</v>
      </c>
      <c r="P81" s="17"/>
      <c r="Q81">
        <f t="shared" si="2"/>
        <v>71</v>
      </c>
    </row>
    <row r="82" spans="1:17" ht="15">
      <c r="A82" t="s">
        <v>61</v>
      </c>
      <c r="B82">
        <v>6410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7">
        <f t="shared" si="3"/>
        <v>0</v>
      </c>
      <c r="P82" s="17"/>
      <c r="Q82">
        <f t="shared" si="2"/>
        <v>72</v>
      </c>
    </row>
    <row r="83" spans="1:17" ht="15">
      <c r="A83" t="s">
        <v>62</v>
      </c>
      <c r="B83">
        <v>6430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7">
        <f t="shared" si="3"/>
        <v>0</v>
      </c>
      <c r="P83" s="17"/>
      <c r="Q83">
        <f t="shared" si="2"/>
        <v>73</v>
      </c>
    </row>
    <row r="84" spans="1:17" ht="15">
      <c r="A84" t="s">
        <v>63</v>
      </c>
      <c r="B84">
        <v>6440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7">
        <f t="shared" si="3"/>
        <v>0</v>
      </c>
      <c r="P84" s="17"/>
      <c r="Q84">
        <f t="shared" si="2"/>
        <v>74</v>
      </c>
    </row>
    <row r="85" spans="1:17" ht="15">
      <c r="A85" t="s">
        <v>64</v>
      </c>
      <c r="B85">
        <v>6450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7">
        <f t="shared" si="3"/>
        <v>0</v>
      </c>
      <c r="P85" s="17"/>
      <c r="Q85">
        <f t="shared" si="2"/>
        <v>75</v>
      </c>
    </row>
    <row r="86" spans="1:17" ht="15">
      <c r="A86" t="s">
        <v>126</v>
      </c>
      <c r="B86">
        <v>6501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7">
        <f t="shared" si="3"/>
        <v>0</v>
      </c>
      <c r="P86" s="17"/>
      <c r="Q86">
        <f t="shared" si="2"/>
        <v>76</v>
      </c>
    </row>
    <row r="87" spans="1:17" ht="15">
      <c r="A87" t="s">
        <v>65</v>
      </c>
      <c r="B87">
        <v>6600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7">
        <f t="shared" si="3"/>
        <v>0</v>
      </c>
      <c r="P87" s="17"/>
      <c r="Q87">
        <f t="shared" si="2"/>
        <v>77</v>
      </c>
    </row>
    <row r="88" spans="1:17" ht="15">
      <c r="A88" t="s">
        <v>66</v>
      </c>
      <c r="B88">
        <v>6610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7">
        <f t="shared" si="3"/>
        <v>0</v>
      </c>
      <c r="P88" s="17"/>
      <c r="Q88">
        <f t="shared" si="2"/>
        <v>78</v>
      </c>
    </row>
    <row r="89" spans="1:17" ht="15">
      <c r="A89" t="s">
        <v>67</v>
      </c>
      <c r="B89">
        <v>6700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7">
        <f t="shared" si="3"/>
        <v>0</v>
      </c>
      <c r="P89" s="17"/>
      <c r="Q89">
        <f t="shared" si="2"/>
        <v>79</v>
      </c>
    </row>
    <row r="90" spans="1:17" ht="15">
      <c r="A90" t="s">
        <v>68</v>
      </c>
      <c r="B90">
        <v>6710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7">
        <f t="shared" si="3"/>
        <v>0</v>
      </c>
      <c r="P90" s="17"/>
      <c r="Q90">
        <f t="shared" si="2"/>
        <v>80</v>
      </c>
    </row>
    <row r="91" spans="1:17" ht="15">
      <c r="A91" t="s">
        <v>124</v>
      </c>
      <c r="B91">
        <v>6720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7"/>
      <c r="P91" s="17"/>
      <c r="Q91">
        <f t="shared" si="2"/>
        <v>81</v>
      </c>
    </row>
    <row r="92" spans="1:17" ht="15">
      <c r="A92" t="s">
        <v>69</v>
      </c>
      <c r="B92">
        <v>6730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7">
        <f t="shared" si="3"/>
        <v>0</v>
      </c>
      <c r="P92" s="17"/>
      <c r="Q92">
        <f t="shared" si="2"/>
        <v>82</v>
      </c>
    </row>
    <row r="93" spans="1:17" ht="15">
      <c r="A93" t="s">
        <v>70</v>
      </c>
      <c r="B93">
        <v>6740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7">
        <f t="shared" si="3"/>
        <v>0</v>
      </c>
      <c r="P93" s="17"/>
      <c r="Q93">
        <f t="shared" si="2"/>
        <v>83</v>
      </c>
    </row>
    <row r="94" spans="1:17" ht="15">
      <c r="A94" t="s">
        <v>71</v>
      </c>
      <c r="B94">
        <v>6800</v>
      </c>
      <c r="C94" s="5">
        <v>250</v>
      </c>
      <c r="D94" s="5">
        <f>C94</f>
        <v>250</v>
      </c>
      <c r="E94" s="5">
        <f aca="true" t="shared" si="4" ref="E94:N94">D94</f>
        <v>250</v>
      </c>
      <c r="F94" s="5">
        <f t="shared" si="4"/>
        <v>250</v>
      </c>
      <c r="G94" s="5">
        <f t="shared" si="4"/>
        <v>250</v>
      </c>
      <c r="H94" s="5">
        <f t="shared" si="4"/>
        <v>250</v>
      </c>
      <c r="I94" s="5">
        <f t="shared" si="4"/>
        <v>250</v>
      </c>
      <c r="J94" s="5">
        <f t="shared" si="4"/>
        <v>250</v>
      </c>
      <c r="K94" s="5">
        <f t="shared" si="4"/>
        <v>250</v>
      </c>
      <c r="L94" s="5">
        <f t="shared" si="4"/>
        <v>250</v>
      </c>
      <c r="M94" s="5">
        <f t="shared" si="4"/>
        <v>250</v>
      </c>
      <c r="N94" s="5">
        <f t="shared" si="4"/>
        <v>250</v>
      </c>
      <c r="O94" s="57">
        <f t="shared" si="3"/>
        <v>3000</v>
      </c>
      <c r="P94" s="17">
        <v>0</v>
      </c>
      <c r="Q94">
        <f t="shared" si="2"/>
        <v>84</v>
      </c>
    </row>
    <row r="95" spans="1:17" ht="15">
      <c r="A95" t="s">
        <v>72</v>
      </c>
      <c r="B95">
        <v>6810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7">
        <f t="shared" si="3"/>
        <v>0</v>
      </c>
      <c r="P95" s="17"/>
      <c r="Q95">
        <f t="shared" si="2"/>
        <v>85</v>
      </c>
    </row>
    <row r="96" spans="1:17" ht="15">
      <c r="A96" t="s">
        <v>73</v>
      </c>
      <c r="B96">
        <v>6820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7">
        <f t="shared" si="3"/>
        <v>0</v>
      </c>
      <c r="P96" s="17"/>
      <c r="Q96">
        <f t="shared" si="2"/>
        <v>86</v>
      </c>
    </row>
    <row r="97" spans="1:17" ht="15">
      <c r="A97" t="s">
        <v>74</v>
      </c>
      <c r="B97">
        <v>6840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7">
        <f t="shared" si="3"/>
        <v>0</v>
      </c>
      <c r="P97" s="17"/>
      <c r="Q97">
        <f t="shared" si="2"/>
        <v>87</v>
      </c>
    </row>
    <row r="98" spans="1:17" ht="15">
      <c r="A98" t="s">
        <v>75</v>
      </c>
      <c r="B98">
        <v>6850</v>
      </c>
      <c r="C98" s="5">
        <v>250</v>
      </c>
      <c r="D98" s="5">
        <f aca="true" t="shared" si="5" ref="D98:N98">C98</f>
        <v>250</v>
      </c>
      <c r="E98" s="5">
        <f t="shared" si="5"/>
        <v>250</v>
      </c>
      <c r="F98" s="5">
        <f t="shared" si="5"/>
        <v>250</v>
      </c>
      <c r="G98" s="5">
        <f t="shared" si="5"/>
        <v>250</v>
      </c>
      <c r="H98" s="5">
        <f t="shared" si="5"/>
        <v>250</v>
      </c>
      <c r="I98" s="5">
        <f t="shared" si="5"/>
        <v>250</v>
      </c>
      <c r="J98" s="5">
        <f t="shared" si="5"/>
        <v>250</v>
      </c>
      <c r="K98" s="5">
        <f t="shared" si="5"/>
        <v>250</v>
      </c>
      <c r="L98" s="5">
        <f t="shared" si="5"/>
        <v>250</v>
      </c>
      <c r="M98" s="5">
        <f t="shared" si="5"/>
        <v>250</v>
      </c>
      <c r="N98" s="5">
        <f t="shared" si="5"/>
        <v>250</v>
      </c>
      <c r="O98" s="57">
        <f t="shared" si="3"/>
        <v>3000</v>
      </c>
      <c r="P98" s="17">
        <v>0</v>
      </c>
      <c r="Q98">
        <f t="shared" si="2"/>
        <v>88</v>
      </c>
    </row>
    <row r="99" spans="1:17" ht="15">
      <c r="A99" t="s">
        <v>76</v>
      </c>
      <c r="B99">
        <v>6860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7">
        <f t="shared" si="3"/>
        <v>0</v>
      </c>
      <c r="P99" s="17"/>
      <c r="Q99">
        <f t="shared" si="2"/>
        <v>89</v>
      </c>
    </row>
    <row r="100" spans="1:17" ht="15">
      <c r="A100" t="s">
        <v>77</v>
      </c>
      <c r="B100">
        <v>6900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7">
        <f t="shared" si="3"/>
        <v>0</v>
      </c>
      <c r="P100" s="17"/>
      <c r="Q100">
        <f t="shared" si="2"/>
        <v>90</v>
      </c>
    </row>
    <row r="101" spans="1:17" ht="15">
      <c r="A101" t="s">
        <v>78</v>
      </c>
      <c r="B101">
        <v>6910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7">
        <f t="shared" si="3"/>
        <v>0</v>
      </c>
      <c r="P101" s="17"/>
      <c r="Q101">
        <f t="shared" si="2"/>
        <v>91</v>
      </c>
    </row>
    <row r="102" spans="1:17" ht="15">
      <c r="A102" t="s">
        <v>79</v>
      </c>
      <c r="B102">
        <v>6920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7">
        <f t="shared" si="3"/>
        <v>0</v>
      </c>
      <c r="P102" s="17"/>
      <c r="Q102">
        <f t="shared" si="2"/>
        <v>92</v>
      </c>
    </row>
    <row r="103" spans="1:17" ht="15">
      <c r="A103" t="s">
        <v>101</v>
      </c>
      <c r="B103">
        <v>6921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7">
        <f t="shared" si="3"/>
        <v>0</v>
      </c>
      <c r="P103" s="17"/>
      <c r="Q103">
        <f t="shared" si="2"/>
        <v>93</v>
      </c>
    </row>
    <row r="104" spans="1:17" ht="15">
      <c r="A104" t="s">
        <v>80</v>
      </c>
      <c r="B104">
        <v>6930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7">
        <f t="shared" si="3"/>
        <v>0</v>
      </c>
      <c r="P104" s="17"/>
      <c r="Q104">
        <f t="shared" si="2"/>
        <v>94</v>
      </c>
    </row>
    <row r="105" spans="1:17" ht="15">
      <c r="A105" t="s">
        <v>110</v>
      </c>
      <c r="B105">
        <v>6940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7">
        <f t="shared" si="3"/>
        <v>0</v>
      </c>
      <c r="P105" s="17"/>
      <c r="Q105">
        <f t="shared" si="2"/>
        <v>95</v>
      </c>
    </row>
    <row r="106" spans="1:17" ht="15">
      <c r="A106" t="s">
        <v>81</v>
      </c>
      <c r="B106">
        <v>6950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7">
        <f t="shared" si="3"/>
        <v>0</v>
      </c>
      <c r="P106" s="17"/>
      <c r="Q106">
        <f t="shared" si="2"/>
        <v>96</v>
      </c>
    </row>
    <row r="107" spans="1:17" ht="15">
      <c r="A107" t="s">
        <v>82</v>
      </c>
      <c r="B107">
        <v>6960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7">
        <f t="shared" si="3"/>
        <v>0</v>
      </c>
      <c r="P107" s="17"/>
      <c r="Q107">
        <f t="shared" si="2"/>
        <v>97</v>
      </c>
    </row>
    <row r="108" spans="1:17" ht="15">
      <c r="A108" t="s">
        <v>83</v>
      </c>
      <c r="B108">
        <v>7000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7">
        <f t="shared" si="3"/>
        <v>0</v>
      </c>
      <c r="P108" s="17"/>
      <c r="Q108">
        <f t="shared" si="2"/>
        <v>98</v>
      </c>
    </row>
    <row r="109" spans="1:17" ht="15">
      <c r="A109" t="s">
        <v>84</v>
      </c>
      <c r="B109">
        <v>7500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7">
        <f t="shared" si="3"/>
        <v>0</v>
      </c>
      <c r="P109" s="17"/>
      <c r="Q109">
        <f aca="true" t="shared" si="6" ref="Q109:Q121">Q108+1</f>
        <v>99</v>
      </c>
    </row>
    <row r="110" spans="1:17" ht="15">
      <c r="A110" t="s">
        <v>102</v>
      </c>
      <c r="B110">
        <v>7510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7">
        <f t="shared" si="3"/>
        <v>0</v>
      </c>
      <c r="P110" s="17"/>
      <c r="Q110">
        <f t="shared" si="6"/>
        <v>100</v>
      </c>
    </row>
    <row r="111" spans="1:17" ht="15">
      <c r="A111" t="s">
        <v>103</v>
      </c>
      <c r="B111">
        <v>7800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7">
        <f t="shared" si="3"/>
        <v>0</v>
      </c>
      <c r="P111" s="17"/>
      <c r="Q111">
        <f t="shared" si="6"/>
        <v>101</v>
      </c>
    </row>
    <row r="112" spans="1:17" ht="15">
      <c r="A112" t="s">
        <v>104</v>
      </c>
      <c r="B112">
        <v>7810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7">
        <f t="shared" si="3"/>
        <v>0</v>
      </c>
      <c r="P112" s="17"/>
      <c r="Q112">
        <f t="shared" si="6"/>
        <v>102</v>
      </c>
    </row>
    <row r="113" spans="1:17" ht="15">
      <c r="A113" t="s">
        <v>105</v>
      </c>
      <c r="B113">
        <v>7820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7">
        <f t="shared" si="3"/>
        <v>0</v>
      </c>
      <c r="P113" s="17"/>
      <c r="Q113">
        <f t="shared" si="6"/>
        <v>103</v>
      </c>
    </row>
    <row r="114" spans="1:17" ht="15">
      <c r="A114" t="s">
        <v>85</v>
      </c>
      <c r="B114">
        <v>7830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7">
        <f t="shared" si="3"/>
        <v>0</v>
      </c>
      <c r="P114" s="17"/>
      <c r="Q114">
        <f t="shared" si="6"/>
        <v>104</v>
      </c>
    </row>
    <row r="115" spans="1:17" ht="15">
      <c r="A115" t="s">
        <v>86</v>
      </c>
      <c r="B115">
        <v>7840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7">
        <f t="shared" si="3"/>
        <v>0</v>
      </c>
      <c r="P115" s="17"/>
      <c r="Q115">
        <f t="shared" si="6"/>
        <v>105</v>
      </c>
    </row>
    <row r="116" spans="1:17" ht="15">
      <c r="A116" t="s">
        <v>106</v>
      </c>
      <c r="B116">
        <v>7850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7">
        <f t="shared" si="3"/>
        <v>0</v>
      </c>
      <c r="P116" s="17"/>
      <c r="Q116">
        <f t="shared" si="6"/>
        <v>106</v>
      </c>
    </row>
    <row r="117" spans="1:17" ht="15">
      <c r="A117" t="s">
        <v>107</v>
      </c>
      <c r="B117">
        <v>7910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7">
        <f t="shared" si="3"/>
        <v>0</v>
      </c>
      <c r="P117" s="17"/>
      <c r="Q117">
        <f t="shared" si="6"/>
        <v>107</v>
      </c>
    </row>
    <row r="118" spans="1:17" ht="15">
      <c r="A118" t="s">
        <v>87</v>
      </c>
      <c r="B118">
        <v>7920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7">
        <f t="shared" si="3"/>
        <v>0</v>
      </c>
      <c r="P118" s="17"/>
      <c r="Q118">
        <f t="shared" si="6"/>
        <v>108</v>
      </c>
    </row>
    <row r="119" spans="1:17" ht="15">
      <c r="A119" t="s">
        <v>108</v>
      </c>
      <c r="B119">
        <v>7930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7">
        <f t="shared" si="3"/>
        <v>0</v>
      </c>
      <c r="P119" s="17"/>
      <c r="Q119">
        <f t="shared" si="6"/>
        <v>109</v>
      </c>
    </row>
    <row r="120" spans="1:17" ht="15">
      <c r="A120" t="s">
        <v>109</v>
      </c>
      <c r="B120">
        <v>7931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7">
        <f>SUM(C120:N120)</f>
        <v>0</v>
      </c>
      <c r="P120" s="17"/>
      <c r="Q120">
        <f t="shared" si="6"/>
        <v>110</v>
      </c>
    </row>
    <row r="121" spans="1:17" ht="15.75" thickBot="1">
      <c r="A121" s="116" t="s">
        <v>88</v>
      </c>
      <c r="B121" s="116"/>
      <c r="C121" s="117">
        <f>SUM(C43:C120)</f>
        <v>500</v>
      </c>
      <c r="D121" s="117">
        <f aca="true" t="shared" si="7" ref="D121:P121">SUM(D43:D120)</f>
        <v>500</v>
      </c>
      <c r="E121" s="117">
        <f t="shared" si="7"/>
        <v>500</v>
      </c>
      <c r="F121" s="117">
        <f t="shared" si="7"/>
        <v>500</v>
      </c>
      <c r="G121" s="117">
        <f t="shared" si="7"/>
        <v>500</v>
      </c>
      <c r="H121" s="117">
        <f t="shared" si="7"/>
        <v>500</v>
      </c>
      <c r="I121" s="117">
        <f t="shared" si="7"/>
        <v>500</v>
      </c>
      <c r="J121" s="117">
        <f t="shared" si="7"/>
        <v>500</v>
      </c>
      <c r="K121" s="117">
        <f t="shared" si="7"/>
        <v>500</v>
      </c>
      <c r="L121" s="117">
        <f t="shared" si="7"/>
        <v>500</v>
      </c>
      <c r="M121" s="117">
        <f t="shared" si="7"/>
        <v>500</v>
      </c>
      <c r="N121" s="117">
        <f t="shared" si="7"/>
        <v>500</v>
      </c>
      <c r="O121" s="117">
        <f t="shared" si="7"/>
        <v>6000</v>
      </c>
      <c r="P121" s="117">
        <f t="shared" si="7"/>
        <v>0</v>
      </c>
      <c r="Q121" s="116">
        <f t="shared" si="6"/>
        <v>111</v>
      </c>
    </row>
    <row r="122" spans="1:17" ht="15">
      <c r="A122" s="1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55"/>
      <c r="Q122" s="1"/>
    </row>
    <row r="123" spans="1:17" ht="15.75" thickBot="1">
      <c r="A123" s="46" t="s">
        <v>89</v>
      </c>
      <c r="B123" s="46"/>
      <c r="C123" s="45">
        <f>+C31-C121</f>
        <v>-500</v>
      </c>
      <c r="D123" s="45">
        <f aca="true" t="shared" si="8" ref="D123:P123">+D31-D121</f>
        <v>-500</v>
      </c>
      <c r="E123" s="45">
        <f t="shared" si="8"/>
        <v>-500</v>
      </c>
      <c r="F123" s="45">
        <f t="shared" si="8"/>
        <v>-500</v>
      </c>
      <c r="G123" s="45">
        <f t="shared" si="8"/>
        <v>-500</v>
      </c>
      <c r="H123" s="45">
        <f t="shared" si="8"/>
        <v>-500</v>
      </c>
      <c r="I123" s="45">
        <f t="shared" si="8"/>
        <v>-500</v>
      </c>
      <c r="J123" s="45">
        <f t="shared" si="8"/>
        <v>-500</v>
      </c>
      <c r="K123" s="45">
        <f t="shared" si="8"/>
        <v>-500</v>
      </c>
      <c r="L123" s="45">
        <f t="shared" si="8"/>
        <v>-500</v>
      </c>
      <c r="M123" s="45">
        <f t="shared" si="8"/>
        <v>-500</v>
      </c>
      <c r="N123" s="45">
        <f t="shared" si="8"/>
        <v>-500</v>
      </c>
      <c r="O123" s="45">
        <f t="shared" si="8"/>
        <v>-6000</v>
      </c>
      <c r="P123" s="45">
        <f t="shared" si="8"/>
        <v>0</v>
      </c>
      <c r="Q123" s="46">
        <f>Q121+1</f>
        <v>112</v>
      </c>
    </row>
    <row r="124" ht="15.75" thickTop="1"/>
  </sheetData>
  <printOptions horizontalCentered="1"/>
  <pageMargins left="0.1" right="0.1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5"/>
  <sheetViews>
    <sheetView workbookViewId="0" topLeftCell="A1">
      <selection activeCell="A108" sqref="A108"/>
    </sheetView>
  </sheetViews>
  <sheetFormatPr defaultColWidth="9.140625" defaultRowHeight="15"/>
  <cols>
    <col min="1" max="1" width="33.57421875" style="0" bestFit="1" customWidth="1"/>
    <col min="2" max="2" width="11.00390625" style="0" customWidth="1"/>
    <col min="3" max="3" width="7.7109375" style="0" bestFit="1" customWidth="1"/>
    <col min="4" max="4" width="8.8515625" style="0" bestFit="1" customWidth="1"/>
    <col min="5" max="5" width="8.7109375" style="0" bestFit="1" customWidth="1"/>
    <col min="6" max="6" width="8.00390625" style="0" bestFit="1" customWidth="1"/>
    <col min="7" max="7" width="8.57421875" style="0" bestFit="1" customWidth="1"/>
    <col min="8" max="8" width="8.28125" style="0" bestFit="1" customWidth="1"/>
    <col min="9" max="9" width="7.8515625" style="0" bestFit="1" customWidth="1"/>
    <col min="10" max="10" width="8.28125" style="0" bestFit="1" customWidth="1"/>
    <col min="11" max="11" width="8.57421875" style="0" bestFit="1" customWidth="1"/>
    <col min="12" max="12" width="8.140625" style="0" bestFit="1" customWidth="1"/>
    <col min="13" max="13" width="8.8515625" style="0" bestFit="1" customWidth="1"/>
    <col min="14" max="14" width="10.28125" style="0" bestFit="1" customWidth="1"/>
    <col min="15" max="15" width="9.28125" style="0" customWidth="1"/>
    <col min="16" max="17" width="8.140625" style="0" bestFit="1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205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0" t="s">
        <v>132</v>
      </c>
      <c r="Q2" s="165"/>
    </row>
    <row r="3" spans="1:16" ht="15">
      <c r="A3" s="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>
        <f aca="true" t="shared" si="0" ref="O3:O67">SUM(C3:N3)</f>
        <v>0</v>
      </c>
      <c r="P3" s="176" t="s">
        <v>216</v>
      </c>
    </row>
    <row r="4" spans="1:17" ht="15">
      <c r="A4" t="s">
        <v>1</v>
      </c>
      <c r="B4">
        <v>4011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>
        <f t="shared" si="0"/>
        <v>0</v>
      </c>
      <c r="Q4">
        <v>1</v>
      </c>
    </row>
    <row r="5" spans="1:17" ht="15">
      <c r="A5" t="s">
        <v>2</v>
      </c>
      <c r="B5">
        <v>4012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7">
        <f t="shared" si="0"/>
        <v>0</v>
      </c>
      <c r="Q5">
        <f>Q4+1</f>
        <v>2</v>
      </c>
    </row>
    <row r="6" spans="1:17" ht="15">
      <c r="A6" t="s">
        <v>91</v>
      </c>
      <c r="B6">
        <v>4013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7">
        <f t="shared" si="0"/>
        <v>0</v>
      </c>
      <c r="Q6">
        <f aca="true" t="shared" si="1" ref="Q6:Q31">Q5+1</f>
        <v>3</v>
      </c>
    </row>
    <row r="7" spans="1:17" ht="15">
      <c r="A7" t="s">
        <v>3</v>
      </c>
      <c r="B7">
        <v>4014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">
        <f t="shared" si="0"/>
        <v>0</v>
      </c>
      <c r="Q7">
        <f t="shared" si="1"/>
        <v>4</v>
      </c>
    </row>
    <row r="8" spans="1:17" ht="15">
      <c r="A8" t="s">
        <v>92</v>
      </c>
      <c r="B8">
        <v>4016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7">
        <f t="shared" si="0"/>
        <v>0</v>
      </c>
      <c r="Q8">
        <f t="shared" si="1"/>
        <v>5</v>
      </c>
    </row>
    <row r="9" spans="1:17" ht="15">
      <c r="A9" t="s">
        <v>4</v>
      </c>
      <c r="B9">
        <v>4017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>
        <f t="shared" si="0"/>
        <v>0</v>
      </c>
      <c r="Q9">
        <f t="shared" si="1"/>
        <v>6</v>
      </c>
    </row>
    <row r="10" spans="1:17" ht="15">
      <c r="A10" t="s">
        <v>93</v>
      </c>
      <c r="B10">
        <v>4018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>
        <f t="shared" si="0"/>
        <v>0</v>
      </c>
      <c r="Q10">
        <f t="shared" si="1"/>
        <v>7</v>
      </c>
    </row>
    <row r="11" spans="1:17" ht="15">
      <c r="A11" t="s">
        <v>5</v>
      </c>
      <c r="B11">
        <v>4020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7">
        <f t="shared" si="0"/>
        <v>0</v>
      </c>
      <c r="Q11">
        <f t="shared" si="1"/>
        <v>8</v>
      </c>
    </row>
    <row r="12" spans="1:17" ht="15">
      <c r="A12" t="s">
        <v>6</v>
      </c>
      <c r="B12">
        <v>4021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>
        <f t="shared" si="0"/>
        <v>0</v>
      </c>
      <c r="Q12">
        <f t="shared" si="1"/>
        <v>9</v>
      </c>
    </row>
    <row r="13" spans="1:17" ht="15">
      <c r="A13" t="s">
        <v>7</v>
      </c>
      <c r="B13">
        <v>4022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7">
        <f t="shared" si="0"/>
        <v>0</v>
      </c>
      <c r="Q13">
        <f t="shared" si="1"/>
        <v>10</v>
      </c>
    </row>
    <row r="14" spans="1:17" ht="15">
      <c r="A14" t="s">
        <v>8</v>
      </c>
      <c r="B14">
        <v>4024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7">
        <f t="shared" si="0"/>
        <v>0</v>
      </c>
      <c r="Q14">
        <f t="shared" si="1"/>
        <v>11</v>
      </c>
    </row>
    <row r="15" spans="1:17" ht="15">
      <c r="A15" t="s">
        <v>9</v>
      </c>
      <c r="B15">
        <v>4030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7">
        <f t="shared" si="0"/>
        <v>0</v>
      </c>
      <c r="Q15">
        <f t="shared" si="1"/>
        <v>12</v>
      </c>
    </row>
    <row r="16" spans="1:17" ht="15">
      <c r="A16" t="s">
        <v>10</v>
      </c>
      <c r="B16">
        <v>4031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>
        <f t="shared" si="0"/>
        <v>0</v>
      </c>
      <c r="Q16">
        <f t="shared" si="1"/>
        <v>13</v>
      </c>
    </row>
    <row r="17" spans="1:17" ht="15">
      <c r="A17" t="s">
        <v>11</v>
      </c>
      <c r="B17">
        <v>4040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7">
        <f t="shared" si="0"/>
        <v>0</v>
      </c>
      <c r="Q17">
        <f t="shared" si="1"/>
        <v>14</v>
      </c>
    </row>
    <row r="18" spans="1:17" ht="15">
      <c r="A18" t="s">
        <v>12</v>
      </c>
      <c r="B18">
        <v>4041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7">
        <f t="shared" si="0"/>
        <v>0</v>
      </c>
      <c r="Q18">
        <f t="shared" si="1"/>
        <v>15</v>
      </c>
    </row>
    <row r="19" spans="1:17" ht="15">
      <c r="A19" t="s">
        <v>13</v>
      </c>
      <c r="B19">
        <v>4042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7">
        <f t="shared" si="0"/>
        <v>0</v>
      </c>
      <c r="Q19">
        <f t="shared" si="1"/>
        <v>16</v>
      </c>
    </row>
    <row r="20" spans="1:17" ht="15">
      <c r="A20" t="s">
        <v>14</v>
      </c>
      <c r="B20">
        <v>4044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7">
        <f t="shared" si="0"/>
        <v>0</v>
      </c>
      <c r="Q20">
        <f t="shared" si="1"/>
        <v>17</v>
      </c>
    </row>
    <row r="21" spans="1:17" ht="15">
      <c r="A21" t="s">
        <v>156</v>
      </c>
      <c r="B21">
        <v>4046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7"/>
      <c r="Q21">
        <f t="shared" si="1"/>
        <v>18</v>
      </c>
    </row>
    <row r="22" spans="1:17" ht="15">
      <c r="A22" t="s">
        <v>15</v>
      </c>
      <c r="B22">
        <v>4047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7">
        <f t="shared" si="0"/>
        <v>0</v>
      </c>
      <c r="Q22">
        <f t="shared" si="1"/>
        <v>19</v>
      </c>
    </row>
    <row r="23" spans="1:17" ht="15">
      <c r="A23" t="s">
        <v>16</v>
      </c>
      <c r="B23">
        <v>4880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7">
        <f t="shared" si="0"/>
        <v>0</v>
      </c>
      <c r="Q23">
        <f t="shared" si="1"/>
        <v>20</v>
      </c>
    </row>
    <row r="24" spans="1:17" ht="15">
      <c r="A24" t="s">
        <v>123</v>
      </c>
      <c r="B24">
        <v>4901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7">
        <f t="shared" si="0"/>
        <v>0</v>
      </c>
      <c r="Q24">
        <f t="shared" si="1"/>
        <v>21</v>
      </c>
    </row>
    <row r="25" spans="1:17" ht="15">
      <c r="A25" t="s">
        <v>125</v>
      </c>
      <c r="B25">
        <v>4910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7">
        <f t="shared" si="0"/>
        <v>0</v>
      </c>
      <c r="Q25">
        <f t="shared" si="1"/>
        <v>22</v>
      </c>
    </row>
    <row r="26" spans="1:17" ht="15">
      <c r="A26" t="s">
        <v>17</v>
      </c>
      <c r="B26">
        <v>4920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>
        <f t="shared" si="0"/>
        <v>0</v>
      </c>
      <c r="Q26">
        <f t="shared" si="1"/>
        <v>23</v>
      </c>
    </row>
    <row r="27" spans="1:17" ht="15">
      <c r="A27" t="s">
        <v>18</v>
      </c>
      <c r="B27">
        <v>4921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">
        <f t="shared" si="0"/>
        <v>0</v>
      </c>
      <c r="Q27">
        <f t="shared" si="1"/>
        <v>24</v>
      </c>
    </row>
    <row r="28" spans="1:17" ht="15">
      <c r="A28" t="s">
        <v>19</v>
      </c>
      <c r="B28">
        <v>4930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7">
        <f t="shared" si="0"/>
        <v>0</v>
      </c>
      <c r="Q28">
        <f t="shared" si="1"/>
        <v>25</v>
      </c>
    </row>
    <row r="29" spans="1:17" ht="15">
      <c r="A29" s="3" t="s">
        <v>20</v>
      </c>
      <c r="B29">
        <v>4990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7">
        <f t="shared" si="0"/>
        <v>0</v>
      </c>
      <c r="Q29">
        <f t="shared" si="1"/>
        <v>26</v>
      </c>
    </row>
    <row r="30" spans="1:17" ht="15">
      <c r="A30" t="s">
        <v>21</v>
      </c>
      <c r="B30">
        <v>4992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7">
        <f t="shared" si="0"/>
        <v>0</v>
      </c>
      <c r="Q30">
        <f t="shared" si="1"/>
        <v>27</v>
      </c>
    </row>
    <row r="31" spans="1:17" ht="15.75" thickBot="1">
      <c r="A31" s="116" t="s">
        <v>22</v>
      </c>
      <c r="B31" s="116"/>
      <c r="C31" s="117">
        <f>SUM(C4:C30)</f>
        <v>0</v>
      </c>
      <c r="D31" s="117">
        <f aca="true" t="shared" si="2" ref="D31:O31">SUM(D4:D30)</f>
        <v>0</v>
      </c>
      <c r="E31" s="117">
        <f t="shared" si="2"/>
        <v>0</v>
      </c>
      <c r="F31" s="117">
        <f t="shared" si="2"/>
        <v>0</v>
      </c>
      <c r="G31" s="117">
        <f t="shared" si="2"/>
        <v>0</v>
      </c>
      <c r="H31" s="117">
        <f t="shared" si="2"/>
        <v>0</v>
      </c>
      <c r="I31" s="117">
        <f t="shared" si="2"/>
        <v>0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117">
        <f t="shared" si="2"/>
        <v>0</v>
      </c>
      <c r="N31" s="117">
        <f t="shared" si="2"/>
        <v>0</v>
      </c>
      <c r="O31" s="117">
        <f t="shared" si="2"/>
        <v>0</v>
      </c>
      <c r="P31" s="121"/>
      <c r="Q31" s="121">
        <f t="shared" si="1"/>
        <v>28</v>
      </c>
    </row>
    <row r="32" spans="1:15" ht="15">
      <c r="A32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7">
        <f t="shared" si="0"/>
        <v>0</v>
      </c>
    </row>
    <row r="33" spans="1:17" ht="15">
      <c r="A33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7">
        <f t="shared" si="0"/>
        <v>0</v>
      </c>
      <c r="Q33">
        <f>Q31+1</f>
        <v>29</v>
      </c>
    </row>
    <row r="34" spans="1:17" ht="15">
      <c r="A34" t="s">
        <v>25</v>
      </c>
      <c r="B34">
        <v>5010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7">
        <f t="shared" si="0"/>
        <v>0</v>
      </c>
      <c r="Q34">
        <f>Q33+1</f>
        <v>30</v>
      </c>
    </row>
    <row r="35" spans="1:17" ht="15">
      <c r="A35" t="s">
        <v>26</v>
      </c>
      <c r="B35">
        <v>4970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>
        <f t="shared" si="0"/>
        <v>0</v>
      </c>
      <c r="Q35">
        <f>Q34+1</f>
        <v>31</v>
      </c>
    </row>
    <row r="36" spans="1:15" ht="15">
      <c r="A36" t="s">
        <v>27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">
        <f t="shared" si="0"/>
        <v>0</v>
      </c>
    </row>
    <row r="37" spans="1:15" ht="15">
      <c r="A37" s="1" t="s">
        <v>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7">
        <f t="shared" si="0"/>
        <v>0</v>
      </c>
    </row>
    <row r="38" spans="3:15" ht="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7">
        <f t="shared" si="0"/>
        <v>0</v>
      </c>
    </row>
    <row r="39" spans="1:15" ht="15">
      <c r="A39" t="s">
        <v>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7">
        <f t="shared" si="0"/>
        <v>0</v>
      </c>
    </row>
    <row r="40" spans="3:15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7">
        <f t="shared" si="0"/>
        <v>0</v>
      </c>
    </row>
    <row r="41" spans="1:15" ht="15">
      <c r="A41" s="63" t="s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>
        <f t="shared" si="0"/>
        <v>0</v>
      </c>
    </row>
    <row r="42" spans="1:17" ht="15">
      <c r="A42" t="s">
        <v>25</v>
      </c>
      <c r="B42">
        <v>5010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7"/>
      <c r="Q42">
        <v>32</v>
      </c>
    </row>
    <row r="43" spans="1:17" ht="15">
      <c r="A43" t="s">
        <v>30</v>
      </c>
      <c r="B43">
        <v>6000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7">
        <f t="shared" si="0"/>
        <v>0</v>
      </c>
      <c r="Q43">
        <f>Q42+1</f>
        <v>33</v>
      </c>
    </row>
    <row r="44" spans="1:17" ht="15">
      <c r="A44" t="s">
        <v>31</v>
      </c>
      <c r="B44">
        <v>6005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>
        <f t="shared" si="0"/>
        <v>0</v>
      </c>
      <c r="Q44">
        <f>Q43+1</f>
        <v>34</v>
      </c>
    </row>
    <row r="45" spans="1:17" ht="15">
      <c r="A45" t="s">
        <v>32</v>
      </c>
      <c r="B45">
        <v>6010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7">
        <f t="shared" si="0"/>
        <v>0</v>
      </c>
      <c r="Q45">
        <f aca="true" t="shared" si="3" ref="Q45:Q108">Q44+1</f>
        <v>35</v>
      </c>
    </row>
    <row r="46" spans="1:17" ht="15">
      <c r="A46" t="s">
        <v>154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7">
        <f t="shared" si="0"/>
        <v>0</v>
      </c>
      <c r="Q46">
        <f t="shared" si="3"/>
        <v>36</v>
      </c>
    </row>
    <row r="47" spans="1:17" ht="15">
      <c r="A47" t="s">
        <v>33</v>
      </c>
      <c r="B47">
        <v>6110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7">
        <f t="shared" si="0"/>
        <v>0</v>
      </c>
      <c r="Q47">
        <f t="shared" si="3"/>
        <v>37</v>
      </c>
    </row>
    <row r="48" spans="1:17" ht="15">
      <c r="A48" t="s">
        <v>34</v>
      </c>
      <c r="B48">
        <v>6120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>
        <f t="shared" si="0"/>
        <v>0</v>
      </c>
      <c r="Q48">
        <f t="shared" si="3"/>
        <v>38</v>
      </c>
    </row>
    <row r="49" spans="1:17" ht="15">
      <c r="A49" t="s">
        <v>35</v>
      </c>
      <c r="B49">
        <v>6130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>
        <f t="shared" si="0"/>
        <v>0</v>
      </c>
      <c r="Q49">
        <f t="shared" si="3"/>
        <v>39</v>
      </c>
    </row>
    <row r="50" spans="1:17" ht="15">
      <c r="A50" t="s">
        <v>36</v>
      </c>
      <c r="B50">
        <v>6140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7">
        <f t="shared" si="0"/>
        <v>0</v>
      </c>
      <c r="Q50">
        <f t="shared" si="3"/>
        <v>40</v>
      </c>
    </row>
    <row r="51" spans="1:17" ht="15">
      <c r="A51" t="s">
        <v>37</v>
      </c>
      <c r="B51">
        <v>6150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7">
        <f t="shared" si="0"/>
        <v>0</v>
      </c>
      <c r="Q51">
        <f t="shared" si="3"/>
        <v>41</v>
      </c>
    </row>
    <row r="52" spans="1:17" ht="15">
      <c r="A52" t="s">
        <v>38</v>
      </c>
      <c r="B52">
        <v>6155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7">
        <f t="shared" si="0"/>
        <v>0</v>
      </c>
      <c r="Q52">
        <f t="shared" si="3"/>
        <v>42</v>
      </c>
    </row>
    <row r="53" spans="1:17" ht="15">
      <c r="A53" t="s">
        <v>94</v>
      </c>
      <c r="B53">
        <v>6170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7">
        <f t="shared" si="0"/>
        <v>0</v>
      </c>
      <c r="Q53">
        <f t="shared" si="3"/>
        <v>43</v>
      </c>
    </row>
    <row r="54" spans="1:17" ht="15">
      <c r="A54" t="s">
        <v>95</v>
      </c>
      <c r="B54">
        <v>6172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7">
        <f t="shared" si="0"/>
        <v>0</v>
      </c>
      <c r="Q54">
        <f t="shared" si="3"/>
        <v>44</v>
      </c>
    </row>
    <row r="55" spans="1:17" ht="15">
      <c r="A55" t="s">
        <v>96</v>
      </c>
      <c r="B55">
        <v>6180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7">
        <f t="shared" si="0"/>
        <v>0</v>
      </c>
      <c r="Q55">
        <f t="shared" si="3"/>
        <v>45</v>
      </c>
    </row>
    <row r="56" spans="1:17" ht="15">
      <c r="A56" t="s">
        <v>97</v>
      </c>
      <c r="B56">
        <v>6182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7">
        <f t="shared" si="0"/>
        <v>0</v>
      </c>
      <c r="Q56">
        <f t="shared" si="3"/>
        <v>46</v>
      </c>
    </row>
    <row r="57" spans="1:17" ht="15">
      <c r="A57" t="s">
        <v>98</v>
      </c>
      <c r="B57">
        <v>6200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7">
        <f t="shared" si="0"/>
        <v>0</v>
      </c>
      <c r="Q57">
        <f t="shared" si="3"/>
        <v>47</v>
      </c>
    </row>
    <row r="58" spans="1:17" ht="15">
      <c r="A58" t="s">
        <v>39</v>
      </c>
      <c r="B58">
        <v>6210</v>
      </c>
      <c r="C58" s="5">
        <v>500</v>
      </c>
      <c r="D58" s="5">
        <f>C58</f>
        <v>500</v>
      </c>
      <c r="E58" s="5">
        <f aca="true" t="shared" si="4" ref="E58:M58">D58</f>
        <v>500</v>
      </c>
      <c r="F58" s="5">
        <f t="shared" si="4"/>
        <v>500</v>
      </c>
      <c r="G58" s="5">
        <f t="shared" si="4"/>
        <v>500</v>
      </c>
      <c r="H58" s="5">
        <f t="shared" si="4"/>
        <v>500</v>
      </c>
      <c r="I58" s="5">
        <f t="shared" si="4"/>
        <v>500</v>
      </c>
      <c r="J58" s="5">
        <f t="shared" si="4"/>
        <v>500</v>
      </c>
      <c r="K58" s="5">
        <f t="shared" si="4"/>
        <v>500</v>
      </c>
      <c r="L58" s="5">
        <f t="shared" si="4"/>
        <v>500</v>
      </c>
      <c r="M58" s="5">
        <f t="shared" si="4"/>
        <v>500</v>
      </c>
      <c r="N58" s="5">
        <f>M58</f>
        <v>500</v>
      </c>
      <c r="O58" s="17">
        <f t="shared" si="0"/>
        <v>6000</v>
      </c>
      <c r="P58">
        <v>0</v>
      </c>
      <c r="Q58">
        <f t="shared" si="3"/>
        <v>48</v>
      </c>
    </row>
    <row r="59" spans="1:17" ht="15">
      <c r="A59" t="s">
        <v>40</v>
      </c>
      <c r="B59">
        <v>6210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7">
        <f t="shared" si="0"/>
        <v>0</v>
      </c>
      <c r="Q59">
        <f t="shared" si="3"/>
        <v>49</v>
      </c>
    </row>
    <row r="60" spans="1:17" ht="15">
      <c r="A60" t="s">
        <v>41</v>
      </c>
      <c r="B60">
        <v>6221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7">
        <f t="shared" si="0"/>
        <v>0</v>
      </c>
      <c r="Q60">
        <f t="shared" si="3"/>
        <v>50</v>
      </c>
    </row>
    <row r="61" spans="1:17" ht="15">
      <c r="A61" t="s">
        <v>42</v>
      </c>
      <c r="B61">
        <v>6222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7">
        <f t="shared" si="0"/>
        <v>0</v>
      </c>
      <c r="Q61">
        <f t="shared" si="3"/>
        <v>51</v>
      </c>
    </row>
    <row r="62" spans="1:17" ht="15">
      <c r="A62" t="s">
        <v>43</v>
      </c>
      <c r="B62">
        <v>6223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7">
        <f t="shared" si="0"/>
        <v>0</v>
      </c>
      <c r="Q62">
        <f t="shared" si="3"/>
        <v>52</v>
      </c>
    </row>
    <row r="63" spans="1:17" ht="15">
      <c r="A63" t="s">
        <v>44</v>
      </c>
      <c r="B63">
        <v>6224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7">
        <f t="shared" si="0"/>
        <v>0</v>
      </c>
      <c r="Q63">
        <f t="shared" si="3"/>
        <v>53</v>
      </c>
    </row>
    <row r="64" spans="1:17" ht="15">
      <c r="A64" t="s">
        <v>45</v>
      </c>
      <c r="B64">
        <v>6230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7">
        <f t="shared" si="0"/>
        <v>0</v>
      </c>
      <c r="Q64">
        <f t="shared" si="3"/>
        <v>54</v>
      </c>
    </row>
    <row r="65" spans="1:17" ht="15">
      <c r="A65" t="s">
        <v>46</v>
      </c>
      <c r="B65">
        <v>6240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7">
        <f t="shared" si="0"/>
        <v>0</v>
      </c>
      <c r="Q65">
        <f t="shared" si="3"/>
        <v>55</v>
      </c>
    </row>
    <row r="66" spans="1:17" ht="15">
      <c r="A66" t="s">
        <v>47</v>
      </c>
      <c r="B66">
        <v>6250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7">
        <f t="shared" si="0"/>
        <v>0</v>
      </c>
      <c r="Q66">
        <f t="shared" si="3"/>
        <v>56</v>
      </c>
    </row>
    <row r="67" spans="1:17" ht="15">
      <c r="A67" t="s">
        <v>48</v>
      </c>
      <c r="B67">
        <v>6260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7">
        <f t="shared" si="0"/>
        <v>0</v>
      </c>
      <c r="Q67">
        <f t="shared" si="3"/>
        <v>57</v>
      </c>
    </row>
    <row r="68" spans="1:17" ht="15">
      <c r="A68" t="s">
        <v>49</v>
      </c>
      <c r="B68">
        <v>6300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7">
        <f aca="true" t="shared" si="5" ref="O68:O119">SUM(C68:N68)</f>
        <v>0</v>
      </c>
      <c r="Q68">
        <f t="shared" si="3"/>
        <v>58</v>
      </c>
    </row>
    <row r="69" spans="1:17" ht="15">
      <c r="A69" t="s">
        <v>50</v>
      </c>
      <c r="B69">
        <v>6301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7">
        <f t="shared" si="5"/>
        <v>0</v>
      </c>
      <c r="Q69">
        <f t="shared" si="3"/>
        <v>59</v>
      </c>
    </row>
    <row r="70" spans="1:17" ht="15">
      <c r="A70" t="s">
        <v>51</v>
      </c>
      <c r="B70">
        <v>6302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7">
        <f t="shared" si="5"/>
        <v>0</v>
      </c>
      <c r="Q70">
        <f t="shared" si="3"/>
        <v>60</v>
      </c>
    </row>
    <row r="71" spans="1:17" ht="15">
      <c r="A71" t="s">
        <v>52</v>
      </c>
      <c r="B71">
        <v>6304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7">
        <f t="shared" si="5"/>
        <v>0</v>
      </c>
      <c r="Q71">
        <f t="shared" si="3"/>
        <v>61</v>
      </c>
    </row>
    <row r="72" spans="1:17" ht="15">
      <c r="A72" t="s">
        <v>186</v>
      </c>
      <c r="B72">
        <v>6310</v>
      </c>
      <c r="C72" s="5">
        <v>0</v>
      </c>
      <c r="D72" s="5">
        <f>Table12[[#This Row],[Col3]]</f>
        <v>0</v>
      </c>
      <c r="E72" s="5">
        <f>Table12[[#This Row],[Col4]]</f>
        <v>0</v>
      </c>
      <c r="F72" s="5">
        <f>Table12[[#This Row],[Col5]]</f>
        <v>0</v>
      </c>
      <c r="G72" s="5">
        <f>Table12[[#This Row],[Col6]]</f>
        <v>0</v>
      </c>
      <c r="H72" s="5">
        <f>Table12[[#This Row],[Col7]]</f>
        <v>0</v>
      </c>
      <c r="I72" s="5">
        <f>Table12[[#This Row],[Col8]]</f>
        <v>0</v>
      </c>
      <c r="J72" s="5">
        <f>Table12[[#This Row],[Col9]]</f>
        <v>0</v>
      </c>
      <c r="K72" s="5">
        <f>Table12[[#This Row],[Col10]]</f>
        <v>0</v>
      </c>
      <c r="L72" s="5">
        <f>Table12[[#This Row],[Col11]]</f>
        <v>0</v>
      </c>
      <c r="M72" s="5">
        <f>Table12[[#This Row],[Col12]]</f>
        <v>0</v>
      </c>
      <c r="N72" s="5">
        <f>Table12[[#This Row],[Col13]]</f>
        <v>0</v>
      </c>
      <c r="O72" s="17">
        <f t="shared" si="5"/>
        <v>0</v>
      </c>
      <c r="P72">
        <v>0</v>
      </c>
      <c r="Q72">
        <f t="shared" si="3"/>
        <v>62</v>
      </c>
    </row>
    <row r="73" spans="1:17" ht="15">
      <c r="A73" t="s">
        <v>54</v>
      </c>
      <c r="B73">
        <v>6330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7">
        <f t="shared" si="5"/>
        <v>0</v>
      </c>
      <c r="Q73">
        <f t="shared" si="3"/>
        <v>63</v>
      </c>
    </row>
    <row r="74" spans="1:17" ht="15">
      <c r="A74" t="s">
        <v>55</v>
      </c>
      <c r="B74">
        <v>6331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7">
        <f t="shared" si="5"/>
        <v>0</v>
      </c>
      <c r="Q74">
        <f t="shared" si="3"/>
        <v>64</v>
      </c>
    </row>
    <row r="75" spans="1:17" ht="15">
      <c r="A75" t="s">
        <v>56</v>
      </c>
      <c r="B75">
        <v>6340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7">
        <f t="shared" si="5"/>
        <v>0</v>
      </c>
      <c r="Q75">
        <f t="shared" si="3"/>
        <v>65</v>
      </c>
    </row>
    <row r="76" spans="1:17" ht="15">
      <c r="A76" t="s">
        <v>57</v>
      </c>
      <c r="B76">
        <v>6400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7">
        <f t="shared" si="5"/>
        <v>0</v>
      </c>
      <c r="Q76">
        <f t="shared" si="3"/>
        <v>66</v>
      </c>
    </row>
    <row r="77" spans="1:17" ht="15">
      <c r="A77" t="s">
        <v>58</v>
      </c>
      <c r="B77">
        <v>6401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7">
        <f t="shared" si="5"/>
        <v>0</v>
      </c>
      <c r="Q77">
        <f t="shared" si="3"/>
        <v>67</v>
      </c>
    </row>
    <row r="78" spans="1:17" ht="15">
      <c r="A78" t="s">
        <v>99</v>
      </c>
      <c r="B78">
        <v>6402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7">
        <f t="shared" si="5"/>
        <v>0</v>
      </c>
      <c r="Q78">
        <f t="shared" si="3"/>
        <v>68</v>
      </c>
    </row>
    <row r="79" spans="1:17" ht="15">
      <c r="A79" t="s">
        <v>59</v>
      </c>
      <c r="B79">
        <v>6403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7">
        <f t="shared" si="5"/>
        <v>0</v>
      </c>
      <c r="Q79">
        <f t="shared" si="3"/>
        <v>69</v>
      </c>
    </row>
    <row r="80" spans="1:17" ht="15">
      <c r="A80" t="s">
        <v>60</v>
      </c>
      <c r="B80">
        <v>6404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7">
        <f t="shared" si="5"/>
        <v>0</v>
      </c>
      <c r="Q80">
        <f t="shared" si="3"/>
        <v>70</v>
      </c>
    </row>
    <row r="81" spans="1:17" ht="15">
      <c r="A81" t="s">
        <v>100</v>
      </c>
      <c r="B81">
        <v>6405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7">
        <f t="shared" si="5"/>
        <v>0</v>
      </c>
      <c r="Q81">
        <f t="shared" si="3"/>
        <v>71</v>
      </c>
    </row>
    <row r="82" spans="1:17" ht="15">
      <c r="A82" t="s">
        <v>61</v>
      </c>
      <c r="B82">
        <v>6410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7">
        <f t="shared" si="5"/>
        <v>0</v>
      </c>
      <c r="Q82">
        <f t="shared" si="3"/>
        <v>72</v>
      </c>
    </row>
    <row r="83" spans="1:17" ht="15">
      <c r="A83" t="s">
        <v>62</v>
      </c>
      <c r="B83">
        <v>6430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7">
        <f t="shared" si="5"/>
        <v>0</v>
      </c>
      <c r="Q83">
        <f t="shared" si="3"/>
        <v>73</v>
      </c>
    </row>
    <row r="84" spans="1:17" ht="15">
      <c r="A84" t="s">
        <v>63</v>
      </c>
      <c r="B84">
        <v>6440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7">
        <f t="shared" si="5"/>
        <v>0</v>
      </c>
      <c r="Q84">
        <f t="shared" si="3"/>
        <v>74</v>
      </c>
    </row>
    <row r="85" spans="1:17" ht="15">
      <c r="A85" t="s">
        <v>64</v>
      </c>
      <c r="B85">
        <v>6450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7">
        <f t="shared" si="5"/>
        <v>0</v>
      </c>
      <c r="Q85">
        <f t="shared" si="3"/>
        <v>75</v>
      </c>
    </row>
    <row r="86" spans="1:17" ht="15">
      <c r="A86" t="s">
        <v>126</v>
      </c>
      <c r="B86">
        <v>6501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7">
        <f t="shared" si="5"/>
        <v>0</v>
      </c>
      <c r="Q86">
        <f t="shared" si="3"/>
        <v>76</v>
      </c>
    </row>
    <row r="87" spans="1:17" ht="15">
      <c r="A87" t="s">
        <v>65</v>
      </c>
      <c r="B87">
        <v>6600</v>
      </c>
      <c r="C87" s="5">
        <v>166</v>
      </c>
      <c r="D87" s="5">
        <f>Table12[[#This Row],[Col3]]</f>
        <v>166</v>
      </c>
      <c r="E87" s="5">
        <f>Table12[[#This Row],[Col4]]</f>
        <v>166</v>
      </c>
      <c r="F87" s="5">
        <f>Table12[[#This Row],[Col5]]</f>
        <v>166</v>
      </c>
      <c r="G87" s="5">
        <f>Table12[[#This Row],[Col6]]</f>
        <v>166</v>
      </c>
      <c r="H87" s="5">
        <f>Table12[[#This Row],[Col7]]</f>
        <v>166</v>
      </c>
      <c r="I87" s="5">
        <f>Table12[[#This Row],[Col8]]</f>
        <v>166</v>
      </c>
      <c r="J87" s="5">
        <f>Table12[[#This Row],[Col9]]</f>
        <v>166</v>
      </c>
      <c r="K87" s="5">
        <f>Table12[[#This Row],[Col10]]</f>
        <v>166</v>
      </c>
      <c r="L87" s="5">
        <f>Table12[[#This Row],[Col11]]</f>
        <v>166</v>
      </c>
      <c r="M87" s="5">
        <f>Table12[[#This Row],[Col12]]</f>
        <v>166</v>
      </c>
      <c r="N87" s="5">
        <v>174</v>
      </c>
      <c r="O87" s="17">
        <f t="shared" si="5"/>
        <v>2000</v>
      </c>
      <c r="P87">
        <v>0</v>
      </c>
      <c r="Q87">
        <f t="shared" si="3"/>
        <v>77</v>
      </c>
    </row>
    <row r="88" spans="1:17" ht="15">
      <c r="A88" t="s">
        <v>66</v>
      </c>
      <c r="B88">
        <v>6610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7">
        <f t="shared" si="5"/>
        <v>0</v>
      </c>
      <c r="Q88">
        <f t="shared" si="3"/>
        <v>78</v>
      </c>
    </row>
    <row r="89" spans="1:17" ht="15">
      <c r="A89" t="s">
        <v>67</v>
      </c>
      <c r="B89">
        <v>6700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7">
        <f t="shared" si="5"/>
        <v>0</v>
      </c>
      <c r="Q89">
        <f t="shared" si="3"/>
        <v>79</v>
      </c>
    </row>
    <row r="90" spans="1:17" ht="15">
      <c r="A90" t="s">
        <v>68</v>
      </c>
      <c r="B90">
        <v>6710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7">
        <f t="shared" si="5"/>
        <v>0</v>
      </c>
      <c r="Q90">
        <f t="shared" si="3"/>
        <v>80</v>
      </c>
    </row>
    <row r="91" spans="1:17" ht="15">
      <c r="A91" t="s">
        <v>124</v>
      </c>
      <c r="B91">
        <v>6720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7"/>
      <c r="Q91">
        <f t="shared" si="3"/>
        <v>81</v>
      </c>
    </row>
    <row r="92" spans="1:17" ht="15">
      <c r="A92" t="s">
        <v>69</v>
      </c>
      <c r="B92">
        <v>6730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7">
        <f t="shared" si="5"/>
        <v>0</v>
      </c>
      <c r="Q92">
        <f t="shared" si="3"/>
        <v>82</v>
      </c>
    </row>
    <row r="93" spans="1:17" ht="15">
      <c r="A93" t="s">
        <v>70</v>
      </c>
      <c r="B93">
        <v>6740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7">
        <f t="shared" si="5"/>
        <v>0</v>
      </c>
      <c r="Q93">
        <f t="shared" si="3"/>
        <v>83</v>
      </c>
    </row>
    <row r="94" spans="1:17" ht="15">
      <c r="A94" t="s">
        <v>71</v>
      </c>
      <c r="B94">
        <v>6800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7">
        <f t="shared" si="5"/>
        <v>0</v>
      </c>
      <c r="Q94">
        <f t="shared" si="3"/>
        <v>84</v>
      </c>
    </row>
    <row r="95" spans="1:17" ht="15">
      <c r="A95" t="s">
        <v>72</v>
      </c>
      <c r="B95">
        <v>6810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7">
        <f t="shared" si="5"/>
        <v>0</v>
      </c>
      <c r="Q95">
        <f t="shared" si="3"/>
        <v>85</v>
      </c>
    </row>
    <row r="96" spans="1:17" ht="15">
      <c r="A96" t="s">
        <v>73</v>
      </c>
      <c r="B96">
        <v>6820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7">
        <f t="shared" si="5"/>
        <v>0</v>
      </c>
      <c r="Q96">
        <f t="shared" si="3"/>
        <v>86</v>
      </c>
    </row>
    <row r="97" spans="1:17" ht="15">
      <c r="A97" t="s">
        <v>74</v>
      </c>
      <c r="B97">
        <v>6840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7">
        <f t="shared" si="5"/>
        <v>0</v>
      </c>
      <c r="Q97">
        <f t="shared" si="3"/>
        <v>87</v>
      </c>
    </row>
    <row r="98" spans="1:17" ht="15">
      <c r="A98" t="s">
        <v>75</v>
      </c>
      <c r="B98">
        <v>6850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7">
        <f t="shared" si="5"/>
        <v>0</v>
      </c>
      <c r="Q98">
        <f t="shared" si="3"/>
        <v>88</v>
      </c>
    </row>
    <row r="99" spans="1:17" ht="15">
      <c r="A99" t="s">
        <v>76</v>
      </c>
      <c r="B99">
        <v>6860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7">
        <f t="shared" si="5"/>
        <v>0</v>
      </c>
      <c r="Q99">
        <f t="shared" si="3"/>
        <v>89</v>
      </c>
    </row>
    <row r="100" spans="1:17" ht="15">
      <c r="A100" t="s">
        <v>77</v>
      </c>
      <c r="B100">
        <v>6900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7">
        <f t="shared" si="5"/>
        <v>0</v>
      </c>
      <c r="Q100">
        <f t="shared" si="3"/>
        <v>90</v>
      </c>
    </row>
    <row r="101" spans="1:17" ht="15">
      <c r="A101" t="s">
        <v>78</v>
      </c>
      <c r="B101">
        <v>6910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7">
        <f t="shared" si="5"/>
        <v>0</v>
      </c>
      <c r="Q101">
        <f t="shared" si="3"/>
        <v>91</v>
      </c>
    </row>
    <row r="102" spans="1:17" ht="15">
      <c r="A102" t="s">
        <v>79</v>
      </c>
      <c r="B102">
        <v>6920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7">
        <f t="shared" si="5"/>
        <v>0</v>
      </c>
      <c r="Q102">
        <f t="shared" si="3"/>
        <v>92</v>
      </c>
    </row>
    <row r="103" spans="1:17" ht="15">
      <c r="A103" t="s">
        <v>101</v>
      </c>
      <c r="B103">
        <v>6921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7">
        <f t="shared" si="5"/>
        <v>0</v>
      </c>
      <c r="Q103">
        <f t="shared" si="3"/>
        <v>93</v>
      </c>
    </row>
    <row r="104" spans="1:17" ht="15">
      <c r="A104" t="s">
        <v>80</v>
      </c>
      <c r="B104">
        <v>6930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7">
        <f t="shared" si="5"/>
        <v>0</v>
      </c>
      <c r="Q104">
        <f t="shared" si="3"/>
        <v>94</v>
      </c>
    </row>
    <row r="105" spans="1:17" ht="15">
      <c r="A105" t="s">
        <v>110</v>
      </c>
      <c r="B105">
        <v>6940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7">
        <f t="shared" si="5"/>
        <v>0</v>
      </c>
      <c r="Q105">
        <f t="shared" si="3"/>
        <v>95</v>
      </c>
    </row>
    <row r="106" spans="1:17" ht="15">
      <c r="A106" t="s">
        <v>81</v>
      </c>
      <c r="B106">
        <v>6950</v>
      </c>
      <c r="C106" s="5">
        <f>3000/12</f>
        <v>250</v>
      </c>
      <c r="D106" s="5">
        <f>C106</f>
        <v>250</v>
      </c>
      <c r="E106" s="5">
        <f aca="true" t="shared" si="6" ref="E106:M106">D106</f>
        <v>250</v>
      </c>
      <c r="F106" s="5">
        <f t="shared" si="6"/>
        <v>250</v>
      </c>
      <c r="G106" s="5">
        <f t="shared" si="6"/>
        <v>250</v>
      </c>
      <c r="H106" s="5">
        <f t="shared" si="6"/>
        <v>250</v>
      </c>
      <c r="I106" s="5">
        <f t="shared" si="6"/>
        <v>250</v>
      </c>
      <c r="J106" s="5">
        <f t="shared" si="6"/>
        <v>250</v>
      </c>
      <c r="K106" s="5">
        <f t="shared" si="6"/>
        <v>250</v>
      </c>
      <c r="L106" s="5">
        <f t="shared" si="6"/>
        <v>250</v>
      </c>
      <c r="M106" s="5">
        <f t="shared" si="6"/>
        <v>250</v>
      </c>
      <c r="N106" s="5">
        <f>Table12[[#This Row],[Col13]]</f>
        <v>250</v>
      </c>
      <c r="O106" s="17">
        <f t="shared" si="5"/>
        <v>3000</v>
      </c>
      <c r="P106">
        <v>0</v>
      </c>
      <c r="Q106">
        <f t="shared" si="3"/>
        <v>96</v>
      </c>
    </row>
    <row r="107" spans="1:17" ht="15">
      <c r="A107" t="s">
        <v>245</v>
      </c>
      <c r="B107">
        <v>6960</v>
      </c>
      <c r="C107" s="5">
        <v>250</v>
      </c>
      <c r="D107" s="5">
        <f>Table12[[#This Row],[Col3]]</f>
        <v>250</v>
      </c>
      <c r="E107" s="5">
        <f>Table12[[#This Row],[Col4]]</f>
        <v>250</v>
      </c>
      <c r="F107" s="5">
        <f>Table12[[#This Row],[Col5]]</f>
        <v>250</v>
      </c>
      <c r="G107" s="5">
        <f>Table12[[#This Row],[Col6]]</f>
        <v>250</v>
      </c>
      <c r="H107" s="5">
        <f>Table12[[#This Row],[Col7]]</f>
        <v>250</v>
      </c>
      <c r="I107" s="5">
        <f>Table12[[#This Row],[Col8]]</f>
        <v>250</v>
      </c>
      <c r="J107" s="5">
        <f>Table12[[#This Row],[Col9]]</f>
        <v>250</v>
      </c>
      <c r="K107" s="5">
        <f>Table12[[#This Row],[Col10]]</f>
        <v>250</v>
      </c>
      <c r="L107" s="5">
        <f>Table12[[#This Row],[Col11]]</f>
        <v>250</v>
      </c>
      <c r="M107" s="5">
        <f>Table12[[#This Row],[Col12]]</f>
        <v>250</v>
      </c>
      <c r="N107" s="5">
        <f>Table12[[#This Row],[Col13]]</f>
        <v>250</v>
      </c>
      <c r="O107" s="17">
        <f t="shared" si="5"/>
        <v>3000</v>
      </c>
      <c r="P107">
        <v>0</v>
      </c>
      <c r="Q107">
        <f t="shared" si="3"/>
        <v>97</v>
      </c>
    </row>
    <row r="108" spans="1:17" ht="15">
      <c r="A108" t="s">
        <v>83</v>
      </c>
      <c r="B108">
        <v>7000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7">
        <f t="shared" si="5"/>
        <v>0</v>
      </c>
      <c r="Q108">
        <f t="shared" si="3"/>
        <v>98</v>
      </c>
    </row>
    <row r="109" spans="1:17" ht="15">
      <c r="A109" t="s">
        <v>84</v>
      </c>
      <c r="B109">
        <v>7500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7">
        <f t="shared" si="5"/>
        <v>0</v>
      </c>
      <c r="Q109">
        <f aca="true" t="shared" si="7" ref="Q109:Q121">Q108+1</f>
        <v>99</v>
      </c>
    </row>
    <row r="110" spans="1:17" ht="15">
      <c r="A110" t="s">
        <v>102</v>
      </c>
      <c r="B110">
        <v>7510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7">
        <f t="shared" si="5"/>
        <v>0</v>
      </c>
      <c r="Q110">
        <f t="shared" si="7"/>
        <v>100</v>
      </c>
    </row>
    <row r="111" spans="1:17" ht="15">
      <c r="A111" t="s">
        <v>103</v>
      </c>
      <c r="B111">
        <v>7800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7">
        <f t="shared" si="5"/>
        <v>0</v>
      </c>
      <c r="Q111">
        <f t="shared" si="7"/>
        <v>101</v>
      </c>
    </row>
    <row r="112" spans="1:17" ht="15">
      <c r="A112" t="s">
        <v>104</v>
      </c>
      <c r="B112">
        <v>7810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7">
        <f t="shared" si="5"/>
        <v>0</v>
      </c>
      <c r="Q112">
        <f t="shared" si="7"/>
        <v>102</v>
      </c>
    </row>
    <row r="113" spans="1:17" ht="15">
      <c r="A113" t="s">
        <v>105</v>
      </c>
      <c r="B113">
        <v>7820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7">
        <f t="shared" si="5"/>
        <v>0</v>
      </c>
      <c r="Q113">
        <f t="shared" si="7"/>
        <v>103</v>
      </c>
    </row>
    <row r="114" spans="1:17" ht="15">
      <c r="A114" t="s">
        <v>85</v>
      </c>
      <c r="B114">
        <v>7830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7">
        <f t="shared" si="5"/>
        <v>0</v>
      </c>
      <c r="Q114">
        <f t="shared" si="7"/>
        <v>104</v>
      </c>
    </row>
    <row r="115" spans="1:17" ht="15">
      <c r="A115" t="s">
        <v>86</v>
      </c>
      <c r="B115">
        <v>7840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7">
        <f t="shared" si="5"/>
        <v>0</v>
      </c>
      <c r="Q115">
        <f t="shared" si="7"/>
        <v>105</v>
      </c>
    </row>
    <row r="116" spans="1:17" ht="15">
      <c r="A116" t="s">
        <v>106</v>
      </c>
      <c r="B116">
        <v>7850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7">
        <f t="shared" si="5"/>
        <v>0</v>
      </c>
      <c r="Q116">
        <f t="shared" si="7"/>
        <v>106</v>
      </c>
    </row>
    <row r="117" spans="1:17" ht="15">
      <c r="A117" t="s">
        <v>107</v>
      </c>
      <c r="B117">
        <v>7910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7">
        <f t="shared" si="5"/>
        <v>0</v>
      </c>
      <c r="Q117">
        <f t="shared" si="7"/>
        <v>107</v>
      </c>
    </row>
    <row r="118" spans="1:17" ht="15">
      <c r="A118" t="s">
        <v>87</v>
      </c>
      <c r="B118">
        <v>7920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7">
        <f t="shared" si="5"/>
        <v>0</v>
      </c>
      <c r="Q118">
        <f t="shared" si="7"/>
        <v>108</v>
      </c>
    </row>
    <row r="119" spans="1:17" ht="15">
      <c r="A119" t="s">
        <v>108</v>
      </c>
      <c r="B119">
        <v>7930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7">
        <f t="shared" si="5"/>
        <v>0</v>
      </c>
      <c r="Q119">
        <f t="shared" si="7"/>
        <v>109</v>
      </c>
    </row>
    <row r="120" spans="1:17" ht="15">
      <c r="A120" t="s">
        <v>109</v>
      </c>
      <c r="B120">
        <v>7931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7">
        <f>SUM(C120:N120)</f>
        <v>0</v>
      </c>
      <c r="Q120">
        <f t="shared" si="7"/>
        <v>110</v>
      </c>
    </row>
    <row r="121" spans="1:17" ht="15.75" thickBot="1">
      <c r="A121" s="121" t="s">
        <v>88</v>
      </c>
      <c r="B121" s="121"/>
      <c r="C121" s="120">
        <f>SUM(C43:C120)</f>
        <v>1166</v>
      </c>
      <c r="D121" s="120">
        <f aca="true" t="shared" si="8" ref="D121:P121">SUM(D43:D120)</f>
        <v>1166</v>
      </c>
      <c r="E121" s="120">
        <f t="shared" si="8"/>
        <v>1166</v>
      </c>
      <c r="F121" s="120">
        <f t="shared" si="8"/>
        <v>1166</v>
      </c>
      <c r="G121" s="120">
        <f t="shared" si="8"/>
        <v>1166</v>
      </c>
      <c r="H121" s="120">
        <f t="shared" si="8"/>
        <v>1166</v>
      </c>
      <c r="I121" s="120">
        <f t="shared" si="8"/>
        <v>1166</v>
      </c>
      <c r="J121" s="120">
        <f t="shared" si="8"/>
        <v>1166</v>
      </c>
      <c r="K121" s="120">
        <f t="shared" si="8"/>
        <v>1166</v>
      </c>
      <c r="L121" s="120">
        <f t="shared" si="8"/>
        <v>1166</v>
      </c>
      <c r="M121" s="120">
        <f t="shared" si="8"/>
        <v>1166</v>
      </c>
      <c r="N121" s="120">
        <f t="shared" si="8"/>
        <v>1174</v>
      </c>
      <c r="O121" s="120">
        <f t="shared" si="8"/>
        <v>14000</v>
      </c>
      <c r="P121" s="120">
        <f t="shared" si="8"/>
        <v>0</v>
      </c>
      <c r="Q121" s="121">
        <f t="shared" si="7"/>
        <v>111</v>
      </c>
    </row>
    <row r="122" spans="3:15" ht="1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7" ht="15.75" thickBot="1">
      <c r="A123" s="10" t="s">
        <v>89</v>
      </c>
      <c r="B123" s="10"/>
      <c r="C123" s="12">
        <f>+C31-C121</f>
        <v>-1166</v>
      </c>
      <c r="D123" s="12">
        <f aca="true" t="shared" si="9" ref="D123:P123">+D31-D121</f>
        <v>-1166</v>
      </c>
      <c r="E123" s="12">
        <f t="shared" si="9"/>
        <v>-1166</v>
      </c>
      <c r="F123" s="12">
        <f t="shared" si="9"/>
        <v>-1166</v>
      </c>
      <c r="G123" s="12">
        <f t="shared" si="9"/>
        <v>-1166</v>
      </c>
      <c r="H123" s="12">
        <f t="shared" si="9"/>
        <v>-1166</v>
      </c>
      <c r="I123" s="12">
        <f t="shared" si="9"/>
        <v>-1166</v>
      </c>
      <c r="J123" s="12">
        <f t="shared" si="9"/>
        <v>-1166</v>
      </c>
      <c r="K123" s="12">
        <f t="shared" si="9"/>
        <v>-1166</v>
      </c>
      <c r="L123" s="12">
        <f t="shared" si="9"/>
        <v>-1166</v>
      </c>
      <c r="M123" s="12">
        <f t="shared" si="9"/>
        <v>-1166</v>
      </c>
      <c r="N123" s="12">
        <f t="shared" si="9"/>
        <v>-1174</v>
      </c>
      <c r="O123" s="12">
        <f t="shared" si="9"/>
        <v>-14000</v>
      </c>
      <c r="P123" s="12">
        <f t="shared" si="9"/>
        <v>0</v>
      </c>
      <c r="Q123" s="10">
        <f>Q121+1</f>
        <v>112</v>
      </c>
    </row>
    <row r="124" ht="15.75" thickTop="1"/>
    <row r="137" ht="15">
      <c r="A137" s="3" t="s">
        <v>0</v>
      </c>
    </row>
    <row r="138" ht="15">
      <c r="A138" t="s">
        <v>1</v>
      </c>
    </row>
    <row r="139" ht="15">
      <c r="A139" t="s">
        <v>2</v>
      </c>
    </row>
    <row r="140" ht="15">
      <c r="A140" t="s">
        <v>91</v>
      </c>
    </row>
    <row r="141" ht="15">
      <c r="A141" t="s">
        <v>3</v>
      </c>
    </row>
    <row r="142" ht="15">
      <c r="A142" t="s">
        <v>92</v>
      </c>
    </row>
    <row r="143" ht="15">
      <c r="A143" t="s">
        <v>4</v>
      </c>
    </row>
    <row r="144" ht="15">
      <c r="A144" t="s">
        <v>93</v>
      </c>
    </row>
    <row r="145" ht="15">
      <c r="A145" t="s">
        <v>5</v>
      </c>
    </row>
    <row r="146" ht="15">
      <c r="A146" t="s">
        <v>6</v>
      </c>
    </row>
    <row r="147" ht="15">
      <c r="A147" t="s">
        <v>7</v>
      </c>
    </row>
    <row r="148" ht="15">
      <c r="A148" t="s">
        <v>8</v>
      </c>
    </row>
    <row r="149" ht="15">
      <c r="A149" t="s">
        <v>9</v>
      </c>
    </row>
    <row r="150" ht="15">
      <c r="A150" t="s">
        <v>10</v>
      </c>
    </row>
    <row r="151" ht="15">
      <c r="A151" t="s">
        <v>11</v>
      </c>
    </row>
    <row r="152" ht="15">
      <c r="A152" t="s">
        <v>12</v>
      </c>
    </row>
    <row r="153" ht="15">
      <c r="A153" t="s">
        <v>13</v>
      </c>
    </row>
    <row r="154" ht="15">
      <c r="A154" t="s">
        <v>14</v>
      </c>
    </row>
    <row r="155" ht="15">
      <c r="A155" t="s">
        <v>15</v>
      </c>
    </row>
    <row r="156" ht="15">
      <c r="A156" t="s">
        <v>16</v>
      </c>
    </row>
    <row r="157" ht="15">
      <c r="A157" t="s">
        <v>123</v>
      </c>
    </row>
    <row r="158" ht="15">
      <c r="A158" t="s">
        <v>125</v>
      </c>
    </row>
    <row r="159" ht="15">
      <c r="A159" t="s">
        <v>17</v>
      </c>
    </row>
    <row r="160" ht="15">
      <c r="A160" t="s">
        <v>18</v>
      </c>
    </row>
    <row r="162" ht="15">
      <c r="A162" t="s">
        <v>19</v>
      </c>
    </row>
    <row r="163" ht="15">
      <c r="A163" t="s">
        <v>20</v>
      </c>
    </row>
    <row r="164" ht="15">
      <c r="A164" t="s">
        <v>21</v>
      </c>
    </row>
    <row r="165" ht="15">
      <c r="A165" s="3" t="s">
        <v>22</v>
      </c>
    </row>
    <row r="166" ht="15">
      <c r="A166" t="s">
        <v>23</v>
      </c>
    </row>
    <row r="167" ht="15">
      <c r="A167" t="s">
        <v>24</v>
      </c>
    </row>
    <row r="168" ht="15">
      <c r="A168" t="s">
        <v>25</v>
      </c>
    </row>
    <row r="169" ht="15">
      <c r="A169" t="s">
        <v>26</v>
      </c>
    </row>
    <row r="170" ht="15">
      <c r="A170" t="s">
        <v>27</v>
      </c>
    </row>
    <row r="171" ht="15">
      <c r="A171" t="s">
        <v>23</v>
      </c>
    </row>
    <row r="173" ht="15">
      <c r="A173" s="1" t="s">
        <v>28</v>
      </c>
    </row>
    <row r="175" ht="15">
      <c r="A175" s="1" t="s">
        <v>29</v>
      </c>
    </row>
    <row r="176" ht="15">
      <c r="A176" t="s">
        <v>30</v>
      </c>
    </row>
    <row r="177" ht="15">
      <c r="A177" t="s">
        <v>31</v>
      </c>
    </row>
    <row r="180" ht="15">
      <c r="A180" t="s">
        <v>33</v>
      </c>
    </row>
    <row r="181" ht="15">
      <c r="A181" t="s">
        <v>34</v>
      </c>
    </row>
    <row r="182" ht="15">
      <c r="A182" t="s">
        <v>35</v>
      </c>
    </row>
    <row r="183" ht="15">
      <c r="A183" t="s">
        <v>36</v>
      </c>
    </row>
    <row r="184" ht="15">
      <c r="A184" t="s">
        <v>37</v>
      </c>
    </row>
    <row r="185" ht="15">
      <c r="A185" t="s">
        <v>38</v>
      </c>
    </row>
    <row r="186" ht="15">
      <c r="A186" s="34" t="s">
        <v>94</v>
      </c>
    </row>
    <row r="187" ht="15">
      <c r="A187" s="34" t="s">
        <v>95</v>
      </c>
    </row>
    <row r="188" ht="15">
      <c r="A188" s="34" t="s">
        <v>96</v>
      </c>
    </row>
    <row r="189" ht="15">
      <c r="A189" s="34" t="s">
        <v>97</v>
      </c>
    </row>
    <row r="190" ht="15">
      <c r="A190" s="34" t="s">
        <v>98</v>
      </c>
    </row>
    <row r="191" spans="1:2" ht="15">
      <c r="A191" t="s">
        <v>39</v>
      </c>
      <c r="B191" t="s">
        <v>197</v>
      </c>
    </row>
    <row r="192" ht="15">
      <c r="A192" t="s">
        <v>40</v>
      </c>
    </row>
    <row r="193" ht="15">
      <c r="A193" t="s">
        <v>41</v>
      </c>
    </row>
    <row r="194" ht="15">
      <c r="A194" t="s">
        <v>42</v>
      </c>
    </row>
    <row r="195" ht="15">
      <c r="A195" t="s">
        <v>43</v>
      </c>
    </row>
    <row r="196" ht="15">
      <c r="A196" t="s">
        <v>44</v>
      </c>
    </row>
    <row r="197" ht="15">
      <c r="A197" t="s">
        <v>45</v>
      </c>
    </row>
    <row r="198" ht="15">
      <c r="A198" t="s">
        <v>46</v>
      </c>
    </row>
    <row r="199" ht="15">
      <c r="A199" t="s">
        <v>47</v>
      </c>
    </row>
    <row r="200" ht="15">
      <c r="A200" t="s">
        <v>48</v>
      </c>
    </row>
    <row r="201" ht="15">
      <c r="A201" t="s">
        <v>49</v>
      </c>
    </row>
    <row r="202" ht="15">
      <c r="A202" t="s">
        <v>50</v>
      </c>
    </row>
    <row r="203" ht="15">
      <c r="A203" t="s">
        <v>51</v>
      </c>
    </row>
    <row r="204" ht="15">
      <c r="A204" t="s">
        <v>52</v>
      </c>
    </row>
    <row r="205" spans="1:2" ht="15">
      <c r="A205" t="s">
        <v>53</v>
      </c>
      <c r="B205" t="s">
        <v>201</v>
      </c>
    </row>
    <row r="206" ht="15">
      <c r="A206" t="s">
        <v>54</v>
      </c>
    </row>
    <row r="207" ht="15">
      <c r="A207" t="s">
        <v>55</v>
      </c>
    </row>
    <row r="208" ht="15">
      <c r="A208" t="s">
        <v>56</v>
      </c>
    </row>
    <row r="209" ht="15">
      <c r="A209" t="s">
        <v>57</v>
      </c>
    </row>
    <row r="210" ht="15">
      <c r="A210" t="s">
        <v>58</v>
      </c>
    </row>
    <row r="211" ht="15">
      <c r="A211" t="s">
        <v>99</v>
      </c>
    </row>
    <row r="212" ht="15">
      <c r="A212" t="s">
        <v>59</v>
      </c>
    </row>
    <row r="213" ht="15">
      <c r="A213" t="s">
        <v>60</v>
      </c>
    </row>
    <row r="214" ht="15">
      <c r="A214" t="s">
        <v>100</v>
      </c>
    </row>
    <row r="215" ht="15">
      <c r="A215" t="s">
        <v>61</v>
      </c>
    </row>
    <row r="216" ht="15">
      <c r="A216" t="s">
        <v>62</v>
      </c>
    </row>
    <row r="217" ht="15">
      <c r="A217" t="s">
        <v>63</v>
      </c>
    </row>
    <row r="218" ht="15">
      <c r="A218" t="s">
        <v>64</v>
      </c>
    </row>
    <row r="219" ht="15">
      <c r="A219" t="s">
        <v>126</v>
      </c>
    </row>
    <row r="220" spans="1:2" ht="15">
      <c r="A220" t="s">
        <v>65</v>
      </c>
      <c r="B220" t="s">
        <v>198</v>
      </c>
    </row>
    <row r="221" ht="15">
      <c r="A221" t="s">
        <v>66</v>
      </c>
    </row>
    <row r="222" ht="15">
      <c r="A222" t="s">
        <v>67</v>
      </c>
    </row>
    <row r="223" ht="15">
      <c r="A223" t="s">
        <v>68</v>
      </c>
    </row>
    <row r="224" ht="15">
      <c r="A224" t="s">
        <v>69</v>
      </c>
    </row>
    <row r="225" ht="15">
      <c r="A225" t="s">
        <v>70</v>
      </c>
    </row>
    <row r="226" ht="15">
      <c r="A226" t="s">
        <v>71</v>
      </c>
    </row>
    <row r="227" ht="15">
      <c r="A227" t="s">
        <v>72</v>
      </c>
    </row>
    <row r="228" ht="15">
      <c r="A228" t="s">
        <v>73</v>
      </c>
    </row>
    <row r="229" ht="15">
      <c r="A229" t="s">
        <v>74</v>
      </c>
    </row>
    <row r="230" ht="15">
      <c r="A230" t="s">
        <v>75</v>
      </c>
    </row>
    <row r="231" ht="15">
      <c r="A231" t="s">
        <v>76</v>
      </c>
    </row>
    <row r="232" ht="15">
      <c r="A232" t="s">
        <v>77</v>
      </c>
    </row>
    <row r="233" ht="15">
      <c r="A233" t="s">
        <v>78</v>
      </c>
    </row>
    <row r="234" ht="15">
      <c r="A234" t="s">
        <v>79</v>
      </c>
    </row>
    <row r="235" ht="15">
      <c r="A235" t="s">
        <v>101</v>
      </c>
    </row>
    <row r="236" ht="15">
      <c r="A236" t="s">
        <v>80</v>
      </c>
    </row>
    <row r="237" ht="15">
      <c r="A237" t="s">
        <v>110</v>
      </c>
    </row>
    <row r="238" spans="1:2" ht="15">
      <c r="A238" t="s">
        <v>81</v>
      </c>
      <c r="B238" t="s">
        <v>199</v>
      </c>
    </row>
    <row r="239" spans="1:2" ht="15">
      <c r="A239" t="s">
        <v>82</v>
      </c>
      <c r="B239" t="s">
        <v>200</v>
      </c>
    </row>
    <row r="240" ht="15">
      <c r="A240" t="s">
        <v>83</v>
      </c>
    </row>
    <row r="241" ht="15">
      <c r="A241" t="s">
        <v>84</v>
      </c>
    </row>
    <row r="242" ht="15">
      <c r="A242" t="s">
        <v>102</v>
      </c>
    </row>
    <row r="243" ht="15">
      <c r="A243" t="s">
        <v>103</v>
      </c>
    </row>
    <row r="244" ht="15">
      <c r="A244" t="s">
        <v>104</v>
      </c>
    </row>
    <row r="245" ht="15">
      <c r="A245" t="s">
        <v>105</v>
      </c>
    </row>
    <row r="246" ht="15">
      <c r="A246" t="s">
        <v>85</v>
      </c>
    </row>
    <row r="247" ht="15">
      <c r="A247" t="s">
        <v>86</v>
      </c>
    </row>
    <row r="248" ht="15">
      <c r="A248" t="s">
        <v>106</v>
      </c>
    </row>
    <row r="249" ht="15">
      <c r="A249" t="s">
        <v>107</v>
      </c>
    </row>
    <row r="250" ht="15">
      <c r="A250" t="s">
        <v>87</v>
      </c>
    </row>
    <row r="251" ht="15">
      <c r="A251" t="s">
        <v>108</v>
      </c>
    </row>
    <row r="252" ht="15">
      <c r="A252" t="s">
        <v>109</v>
      </c>
    </row>
    <row r="253" ht="15">
      <c r="A253" t="s">
        <v>88</v>
      </c>
    </row>
    <row r="255" ht="15">
      <c r="A255" t="s">
        <v>89</v>
      </c>
    </row>
  </sheetData>
  <printOptions horizontalCentered="1"/>
  <pageMargins left="0.1" right="0.1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C5" sqref="C5"/>
    </sheetView>
  </sheetViews>
  <sheetFormatPr defaultColWidth="9.140625" defaultRowHeight="15"/>
  <cols>
    <col min="1" max="1" width="30.7109375" style="0" bestFit="1" customWidth="1"/>
    <col min="2" max="2" width="8.00390625" style="0" bestFit="1" customWidth="1"/>
    <col min="3" max="14" width="9.57421875" style="0" bestFit="1" customWidth="1"/>
    <col min="15" max="15" width="9.140625" style="5" customWidth="1"/>
    <col min="16" max="16" width="9.00390625" style="0" bestFit="1" customWidth="1"/>
    <col min="17" max="17" width="12.00390625" style="0" customWidth="1"/>
  </cols>
  <sheetData>
    <row r="1" spans="1:17" ht="15.75" thickBot="1">
      <c r="A1" s="92" t="s">
        <v>183</v>
      </c>
      <c r="B1" s="92" t="s">
        <v>167</v>
      </c>
      <c r="C1" s="92" t="s">
        <v>168</v>
      </c>
      <c r="D1" s="92" t="s">
        <v>169</v>
      </c>
      <c r="E1" s="92" t="s">
        <v>170</v>
      </c>
      <c r="F1" s="92" t="s">
        <v>171</v>
      </c>
      <c r="G1" s="92" t="s">
        <v>172</v>
      </c>
      <c r="H1" s="92" t="s">
        <v>173</v>
      </c>
      <c r="I1" s="92" t="s">
        <v>174</v>
      </c>
      <c r="J1" s="92" t="s">
        <v>175</v>
      </c>
      <c r="K1" s="92" t="s">
        <v>176</v>
      </c>
      <c r="L1" s="92" t="s">
        <v>177</v>
      </c>
      <c r="M1" s="92" t="s">
        <v>178</v>
      </c>
      <c r="N1" s="92" t="s">
        <v>179</v>
      </c>
      <c r="O1" s="92" t="s">
        <v>180</v>
      </c>
      <c r="P1" s="92" t="s">
        <v>181</v>
      </c>
      <c r="Q1" s="92" t="s">
        <v>182</v>
      </c>
    </row>
    <row r="2" spans="1:17" ht="30.75" thickBot="1">
      <c r="A2" s="157" t="s">
        <v>206</v>
      </c>
      <c r="B2" s="2" t="s">
        <v>90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2" t="s">
        <v>132</v>
      </c>
      <c r="Q2" s="165"/>
    </row>
    <row r="3" spans="1:16" ht="15">
      <c r="A3" s="93" t="s">
        <v>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>
        <f aca="true" t="shared" si="0" ref="O3:O67">SUM(C3:N3)</f>
        <v>0</v>
      </c>
      <c r="P3" s="5"/>
    </row>
    <row r="4" spans="1:17" ht="15">
      <c r="A4" s="92" t="s">
        <v>1</v>
      </c>
      <c r="B4">
        <v>4011</v>
      </c>
      <c r="C4" s="5">
        <f>3800+124.9+61.67-196.65-2</f>
        <v>3787.92</v>
      </c>
      <c r="D4" s="5">
        <f>C4</f>
        <v>3787.92</v>
      </c>
      <c r="E4" s="5">
        <f aca="true" t="shared" si="1" ref="E4:N4">D4</f>
        <v>3787.92</v>
      </c>
      <c r="F4" s="5">
        <f t="shared" si="1"/>
        <v>3787.92</v>
      </c>
      <c r="G4" s="5">
        <f t="shared" si="1"/>
        <v>3787.92</v>
      </c>
      <c r="H4" s="5">
        <f t="shared" si="1"/>
        <v>3787.92</v>
      </c>
      <c r="I4" s="5">
        <f t="shared" si="1"/>
        <v>3787.92</v>
      </c>
      <c r="J4" s="5">
        <f t="shared" si="1"/>
        <v>3787.92</v>
      </c>
      <c r="K4" s="5">
        <f t="shared" si="1"/>
        <v>3787.92</v>
      </c>
      <c r="L4" s="5">
        <f t="shared" si="1"/>
        <v>3787.92</v>
      </c>
      <c r="M4" s="5">
        <f t="shared" si="1"/>
        <v>3787.92</v>
      </c>
      <c r="N4" s="5">
        <f t="shared" si="1"/>
        <v>3787.92</v>
      </c>
      <c r="O4" s="17">
        <f t="shared" si="0"/>
        <v>45455.039999999986</v>
      </c>
      <c r="P4" s="5">
        <v>49561</v>
      </c>
      <c r="Q4">
        <v>1</v>
      </c>
    </row>
    <row r="5" spans="1:17" ht="15">
      <c r="A5" s="92" t="s">
        <v>2</v>
      </c>
      <c r="B5">
        <v>4012</v>
      </c>
      <c r="C5" s="5">
        <v>250</v>
      </c>
      <c r="D5" s="5">
        <f>C5</f>
        <v>250</v>
      </c>
      <c r="E5" s="5">
        <f aca="true" t="shared" si="2" ref="E5:N5">D5</f>
        <v>250</v>
      </c>
      <c r="F5" s="5">
        <f t="shared" si="2"/>
        <v>250</v>
      </c>
      <c r="G5" s="5">
        <f t="shared" si="2"/>
        <v>250</v>
      </c>
      <c r="H5" s="5">
        <f t="shared" si="2"/>
        <v>250</v>
      </c>
      <c r="I5" s="5">
        <f t="shared" si="2"/>
        <v>250</v>
      </c>
      <c r="J5" s="5">
        <f t="shared" si="2"/>
        <v>250</v>
      </c>
      <c r="K5" s="5">
        <f t="shared" si="2"/>
        <v>250</v>
      </c>
      <c r="L5" s="5">
        <f t="shared" si="2"/>
        <v>250</v>
      </c>
      <c r="M5" s="5">
        <f t="shared" si="2"/>
        <v>250</v>
      </c>
      <c r="N5" s="5">
        <f t="shared" si="2"/>
        <v>250</v>
      </c>
      <c r="O5" s="17">
        <f t="shared" si="0"/>
        <v>3000</v>
      </c>
      <c r="P5" s="5">
        <v>2279</v>
      </c>
      <c r="Q5">
        <f>Q4+1</f>
        <v>2</v>
      </c>
    </row>
    <row r="6" spans="1:17" ht="15">
      <c r="A6" s="92" t="s">
        <v>91</v>
      </c>
      <c r="B6">
        <v>4013</v>
      </c>
      <c r="C6" s="5">
        <v>500</v>
      </c>
      <c r="D6" s="5">
        <f>C6</f>
        <v>500</v>
      </c>
      <c r="E6" s="5">
        <f aca="true" t="shared" si="3" ref="E6:N6">D6</f>
        <v>500</v>
      </c>
      <c r="F6" s="5">
        <f t="shared" si="3"/>
        <v>500</v>
      </c>
      <c r="G6" s="5">
        <f t="shared" si="3"/>
        <v>500</v>
      </c>
      <c r="H6" s="5">
        <f t="shared" si="3"/>
        <v>500</v>
      </c>
      <c r="I6" s="5">
        <f t="shared" si="3"/>
        <v>500</v>
      </c>
      <c r="J6" s="5">
        <f t="shared" si="3"/>
        <v>500</v>
      </c>
      <c r="K6" s="5">
        <f t="shared" si="3"/>
        <v>500</v>
      </c>
      <c r="L6" s="5">
        <f t="shared" si="3"/>
        <v>500</v>
      </c>
      <c r="M6" s="5">
        <f t="shared" si="3"/>
        <v>500</v>
      </c>
      <c r="N6" s="5">
        <f t="shared" si="3"/>
        <v>500</v>
      </c>
      <c r="O6" s="17">
        <f t="shared" si="0"/>
        <v>6000</v>
      </c>
      <c r="P6" s="5">
        <v>6468</v>
      </c>
      <c r="Q6">
        <f aca="true" t="shared" si="4" ref="Q6:Q31">Q5+1</f>
        <v>3</v>
      </c>
    </row>
    <row r="7" spans="1:17" ht="15">
      <c r="A7" s="92" t="s">
        <v>3</v>
      </c>
      <c r="B7">
        <v>4014</v>
      </c>
      <c r="C7" s="5">
        <v>200</v>
      </c>
      <c r="D7" s="5">
        <f aca="true" t="shared" si="5" ref="D7:N27">C7</f>
        <v>200</v>
      </c>
      <c r="E7" s="5">
        <f t="shared" si="5"/>
        <v>200</v>
      </c>
      <c r="F7" s="5">
        <f t="shared" si="5"/>
        <v>200</v>
      </c>
      <c r="G7" s="5">
        <f t="shared" si="5"/>
        <v>200</v>
      </c>
      <c r="H7" s="5">
        <f t="shared" si="5"/>
        <v>200</v>
      </c>
      <c r="I7" s="5">
        <f t="shared" si="5"/>
        <v>200</v>
      </c>
      <c r="J7" s="5">
        <f t="shared" si="5"/>
        <v>200</v>
      </c>
      <c r="K7" s="5">
        <f t="shared" si="5"/>
        <v>200</v>
      </c>
      <c r="L7" s="5">
        <f t="shared" si="5"/>
        <v>200</v>
      </c>
      <c r="M7" s="5">
        <f t="shared" si="5"/>
        <v>200</v>
      </c>
      <c r="N7" s="5">
        <f t="shared" si="5"/>
        <v>200</v>
      </c>
      <c r="O7" s="17">
        <f t="shared" si="0"/>
        <v>2400</v>
      </c>
      <c r="P7" s="5">
        <v>2048</v>
      </c>
      <c r="Q7">
        <f t="shared" si="4"/>
        <v>4</v>
      </c>
    </row>
    <row r="8" spans="1:17" ht="15">
      <c r="A8" s="92" t="s">
        <v>92</v>
      </c>
      <c r="B8">
        <v>4016</v>
      </c>
      <c r="C8" s="5">
        <v>300</v>
      </c>
      <c r="D8" s="5">
        <f t="shared" si="5"/>
        <v>300</v>
      </c>
      <c r="E8" s="5">
        <f t="shared" si="5"/>
        <v>300</v>
      </c>
      <c r="F8" s="5">
        <f t="shared" si="5"/>
        <v>300</v>
      </c>
      <c r="G8" s="5">
        <f t="shared" si="5"/>
        <v>300</v>
      </c>
      <c r="H8" s="5">
        <f t="shared" si="5"/>
        <v>300</v>
      </c>
      <c r="I8" s="5">
        <f t="shared" si="5"/>
        <v>300</v>
      </c>
      <c r="J8" s="5">
        <f t="shared" si="5"/>
        <v>300</v>
      </c>
      <c r="K8" s="5">
        <f t="shared" si="5"/>
        <v>300</v>
      </c>
      <c r="L8" s="5">
        <f t="shared" si="5"/>
        <v>300</v>
      </c>
      <c r="M8" s="5">
        <f t="shared" si="5"/>
        <v>300</v>
      </c>
      <c r="N8" s="5">
        <f t="shared" si="5"/>
        <v>300</v>
      </c>
      <c r="O8" s="17">
        <f t="shared" si="0"/>
        <v>3600</v>
      </c>
      <c r="P8" s="5">
        <v>2747</v>
      </c>
      <c r="Q8">
        <f t="shared" si="4"/>
        <v>5</v>
      </c>
    </row>
    <row r="9" spans="1:17" ht="15">
      <c r="A9" s="92" t="s">
        <v>4</v>
      </c>
      <c r="B9">
        <v>4017</v>
      </c>
      <c r="C9" s="5">
        <v>1200</v>
      </c>
      <c r="D9" s="5">
        <f t="shared" si="5"/>
        <v>1200</v>
      </c>
      <c r="E9" s="5">
        <f t="shared" si="5"/>
        <v>1200</v>
      </c>
      <c r="F9" s="5">
        <f t="shared" si="5"/>
        <v>1200</v>
      </c>
      <c r="G9" s="5">
        <f t="shared" si="5"/>
        <v>1200</v>
      </c>
      <c r="H9" s="5">
        <f t="shared" si="5"/>
        <v>1200</v>
      </c>
      <c r="I9" s="5">
        <f t="shared" si="5"/>
        <v>1200</v>
      </c>
      <c r="J9" s="5">
        <f t="shared" si="5"/>
        <v>1200</v>
      </c>
      <c r="K9" s="5">
        <f t="shared" si="5"/>
        <v>1200</v>
      </c>
      <c r="L9" s="5">
        <f t="shared" si="5"/>
        <v>1200</v>
      </c>
      <c r="M9" s="5">
        <f t="shared" si="5"/>
        <v>1200</v>
      </c>
      <c r="N9" s="5">
        <f t="shared" si="5"/>
        <v>1200</v>
      </c>
      <c r="O9" s="17">
        <f t="shared" si="0"/>
        <v>14400</v>
      </c>
      <c r="P9" s="5">
        <v>21339</v>
      </c>
      <c r="Q9">
        <f t="shared" si="4"/>
        <v>6</v>
      </c>
    </row>
    <row r="10" spans="1:17" ht="15">
      <c r="A10" s="92" t="s">
        <v>93</v>
      </c>
      <c r="B10">
        <v>4018</v>
      </c>
      <c r="C10" s="5">
        <v>154</v>
      </c>
      <c r="D10" s="5">
        <f t="shared" si="5"/>
        <v>154</v>
      </c>
      <c r="E10" s="5">
        <f t="shared" si="5"/>
        <v>154</v>
      </c>
      <c r="F10" s="5">
        <f t="shared" si="5"/>
        <v>154</v>
      </c>
      <c r="G10" s="5">
        <f t="shared" si="5"/>
        <v>154</v>
      </c>
      <c r="H10" s="5">
        <f t="shared" si="5"/>
        <v>154</v>
      </c>
      <c r="I10" s="5">
        <f t="shared" si="5"/>
        <v>154</v>
      </c>
      <c r="J10" s="5">
        <f t="shared" si="5"/>
        <v>154</v>
      </c>
      <c r="K10" s="5">
        <f t="shared" si="5"/>
        <v>154</v>
      </c>
      <c r="L10" s="5">
        <f t="shared" si="5"/>
        <v>154</v>
      </c>
      <c r="M10" s="5">
        <f t="shared" si="5"/>
        <v>154</v>
      </c>
      <c r="N10" s="5">
        <f t="shared" si="5"/>
        <v>154</v>
      </c>
      <c r="O10" s="17">
        <f t="shared" si="0"/>
        <v>1848</v>
      </c>
      <c r="P10" s="5">
        <v>1639</v>
      </c>
      <c r="Q10">
        <f t="shared" si="4"/>
        <v>7</v>
      </c>
    </row>
    <row r="11" spans="1:17" ht="15">
      <c r="A11" s="92" t="s">
        <v>5</v>
      </c>
      <c r="B11">
        <v>4020</v>
      </c>
      <c r="C11" s="5"/>
      <c r="D11" s="5">
        <f t="shared" si="5"/>
        <v>0</v>
      </c>
      <c r="E11" s="5">
        <f t="shared" si="5"/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  <c r="I11" s="5">
        <f t="shared" si="5"/>
        <v>0</v>
      </c>
      <c r="J11" s="5">
        <f t="shared" si="5"/>
        <v>0</v>
      </c>
      <c r="K11" s="5">
        <f t="shared" si="5"/>
        <v>0</v>
      </c>
      <c r="L11" s="5">
        <f t="shared" si="5"/>
        <v>0</v>
      </c>
      <c r="M11" s="5">
        <f t="shared" si="5"/>
        <v>0</v>
      </c>
      <c r="N11" s="5">
        <f t="shared" si="5"/>
        <v>0</v>
      </c>
      <c r="O11" s="17">
        <f t="shared" si="0"/>
        <v>0</v>
      </c>
      <c r="P11" s="5"/>
      <c r="Q11">
        <f t="shared" si="4"/>
        <v>8</v>
      </c>
    </row>
    <row r="12" spans="1:17" ht="15">
      <c r="A12" s="92" t="s">
        <v>6</v>
      </c>
      <c r="B12">
        <v>4021</v>
      </c>
      <c r="C12" s="5"/>
      <c r="D12" s="5">
        <f t="shared" si="5"/>
        <v>0</v>
      </c>
      <c r="E12" s="5">
        <f t="shared" si="5"/>
        <v>0</v>
      </c>
      <c r="F12" s="5">
        <f t="shared" si="5"/>
        <v>0</v>
      </c>
      <c r="G12" s="5">
        <f t="shared" si="5"/>
        <v>0</v>
      </c>
      <c r="H12" s="5">
        <f t="shared" si="5"/>
        <v>0</v>
      </c>
      <c r="I12" s="5">
        <f t="shared" si="5"/>
        <v>0</v>
      </c>
      <c r="J12" s="5">
        <f t="shared" si="5"/>
        <v>0</v>
      </c>
      <c r="K12" s="5">
        <f t="shared" si="5"/>
        <v>0</v>
      </c>
      <c r="L12" s="5">
        <f t="shared" si="5"/>
        <v>0</v>
      </c>
      <c r="M12" s="5">
        <f t="shared" si="5"/>
        <v>0</v>
      </c>
      <c r="N12" s="5">
        <f t="shared" si="5"/>
        <v>0</v>
      </c>
      <c r="O12" s="17">
        <f t="shared" si="0"/>
        <v>0</v>
      </c>
      <c r="P12" s="5"/>
      <c r="Q12">
        <f t="shared" si="4"/>
        <v>9</v>
      </c>
    </row>
    <row r="13" spans="1:17" ht="15">
      <c r="A13" s="92" t="s">
        <v>7</v>
      </c>
      <c r="B13">
        <v>4022</v>
      </c>
      <c r="C13" s="5"/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5">
        <f t="shared" si="5"/>
        <v>0</v>
      </c>
      <c r="J13" s="5">
        <f t="shared" si="5"/>
        <v>0</v>
      </c>
      <c r="K13" s="5">
        <f t="shared" si="5"/>
        <v>0</v>
      </c>
      <c r="L13" s="5">
        <f t="shared" si="5"/>
        <v>0</v>
      </c>
      <c r="M13" s="5">
        <f t="shared" si="5"/>
        <v>0</v>
      </c>
      <c r="N13" s="5">
        <f t="shared" si="5"/>
        <v>0</v>
      </c>
      <c r="O13" s="17">
        <f t="shared" si="0"/>
        <v>0</v>
      </c>
      <c r="P13" s="5"/>
      <c r="Q13">
        <f t="shared" si="4"/>
        <v>10</v>
      </c>
    </row>
    <row r="14" spans="1:17" ht="15">
      <c r="A14" s="92" t="s">
        <v>8</v>
      </c>
      <c r="B14">
        <v>4024</v>
      </c>
      <c r="C14" s="5"/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0</v>
      </c>
      <c r="O14" s="17">
        <f t="shared" si="0"/>
        <v>0</v>
      </c>
      <c r="P14" s="5"/>
      <c r="Q14">
        <f t="shared" si="4"/>
        <v>11</v>
      </c>
    </row>
    <row r="15" spans="1:17" ht="15">
      <c r="A15" s="92" t="s">
        <v>9</v>
      </c>
      <c r="B15">
        <v>4030</v>
      </c>
      <c r="C15" s="5"/>
      <c r="D15" s="5">
        <f t="shared" si="5"/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17">
        <f t="shared" si="0"/>
        <v>0</v>
      </c>
      <c r="P15" s="5"/>
      <c r="Q15">
        <f t="shared" si="4"/>
        <v>12</v>
      </c>
    </row>
    <row r="16" spans="1:17" ht="15">
      <c r="A16" s="92" t="s">
        <v>10</v>
      </c>
      <c r="B16">
        <v>4031</v>
      </c>
      <c r="C16" s="5"/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17">
        <f t="shared" si="0"/>
        <v>0</v>
      </c>
      <c r="P16" s="5"/>
      <c r="Q16">
        <f t="shared" si="4"/>
        <v>13</v>
      </c>
    </row>
    <row r="17" spans="1:17" ht="15">
      <c r="A17" s="92" t="s">
        <v>11</v>
      </c>
      <c r="B17">
        <v>4040</v>
      </c>
      <c r="C17" s="5"/>
      <c r="D17" s="5">
        <f t="shared" si="5"/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17">
        <f t="shared" si="0"/>
        <v>0</v>
      </c>
      <c r="P17" s="5"/>
      <c r="Q17">
        <f t="shared" si="4"/>
        <v>14</v>
      </c>
    </row>
    <row r="18" spans="1:17" ht="15">
      <c r="A18" s="92" t="s">
        <v>12</v>
      </c>
      <c r="B18">
        <v>4041</v>
      </c>
      <c r="C18" s="5">
        <v>20</v>
      </c>
      <c r="D18" s="5">
        <f t="shared" si="5"/>
        <v>20</v>
      </c>
      <c r="E18" s="5">
        <f t="shared" si="5"/>
        <v>20</v>
      </c>
      <c r="F18" s="5">
        <f t="shared" si="5"/>
        <v>20</v>
      </c>
      <c r="G18" s="5">
        <f t="shared" si="5"/>
        <v>20</v>
      </c>
      <c r="H18" s="5">
        <f t="shared" si="5"/>
        <v>20</v>
      </c>
      <c r="I18" s="5">
        <f t="shared" si="5"/>
        <v>20</v>
      </c>
      <c r="J18" s="5">
        <f t="shared" si="5"/>
        <v>20</v>
      </c>
      <c r="K18" s="5">
        <f t="shared" si="5"/>
        <v>20</v>
      </c>
      <c r="L18" s="5">
        <f t="shared" si="5"/>
        <v>20</v>
      </c>
      <c r="M18" s="5">
        <f t="shared" si="5"/>
        <v>20</v>
      </c>
      <c r="N18" s="5">
        <f t="shared" si="5"/>
        <v>20</v>
      </c>
      <c r="O18" s="17">
        <f t="shared" si="0"/>
        <v>240</v>
      </c>
      <c r="P18" s="5">
        <v>161.05</v>
      </c>
      <c r="Q18">
        <f t="shared" si="4"/>
        <v>15</v>
      </c>
    </row>
    <row r="19" spans="1:17" ht="15">
      <c r="A19" s="92" t="s">
        <v>13</v>
      </c>
      <c r="B19">
        <v>4042</v>
      </c>
      <c r="C19" s="5"/>
      <c r="D19" s="5">
        <f t="shared" si="5"/>
        <v>0</v>
      </c>
      <c r="E19" s="5">
        <f t="shared" si="5"/>
        <v>0</v>
      </c>
      <c r="F19" s="5">
        <f t="shared" si="5"/>
        <v>0</v>
      </c>
      <c r="G19" s="5">
        <f t="shared" si="5"/>
        <v>0</v>
      </c>
      <c r="H19" s="5">
        <f t="shared" si="5"/>
        <v>0</v>
      </c>
      <c r="I19" s="5">
        <f t="shared" si="5"/>
        <v>0</v>
      </c>
      <c r="J19" s="5">
        <f t="shared" si="5"/>
        <v>0</v>
      </c>
      <c r="K19" s="5">
        <f t="shared" si="5"/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17">
        <f t="shared" si="0"/>
        <v>0</v>
      </c>
      <c r="P19" s="5"/>
      <c r="Q19">
        <f t="shared" si="4"/>
        <v>16</v>
      </c>
    </row>
    <row r="20" spans="1:17" ht="15">
      <c r="A20" s="92" t="s">
        <v>14</v>
      </c>
      <c r="B20">
        <v>4044</v>
      </c>
      <c r="C20" s="5"/>
      <c r="D20" s="5">
        <f t="shared" si="5"/>
        <v>0</v>
      </c>
      <c r="E20" s="5">
        <f t="shared" si="5"/>
        <v>0</v>
      </c>
      <c r="F20" s="5">
        <f t="shared" si="5"/>
        <v>0</v>
      </c>
      <c r="G20" s="5">
        <f t="shared" si="5"/>
        <v>0</v>
      </c>
      <c r="H20" s="5">
        <f t="shared" si="5"/>
        <v>0</v>
      </c>
      <c r="I20" s="5">
        <f t="shared" si="5"/>
        <v>0</v>
      </c>
      <c r="J20" s="5">
        <f t="shared" si="5"/>
        <v>0</v>
      </c>
      <c r="K20" s="5">
        <f t="shared" si="5"/>
        <v>0</v>
      </c>
      <c r="L20" s="5">
        <f t="shared" si="5"/>
        <v>0</v>
      </c>
      <c r="M20" s="5">
        <f t="shared" si="5"/>
        <v>0</v>
      </c>
      <c r="N20" s="5">
        <f t="shared" si="5"/>
        <v>0</v>
      </c>
      <c r="O20" s="17">
        <f t="shared" si="0"/>
        <v>0</v>
      </c>
      <c r="P20" s="5"/>
      <c r="Q20">
        <f t="shared" si="4"/>
        <v>17</v>
      </c>
    </row>
    <row r="21" spans="1:17" ht="15">
      <c r="A21" s="92" t="s">
        <v>156</v>
      </c>
      <c r="B21">
        <v>4046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7"/>
      <c r="P21" s="5"/>
      <c r="Q21">
        <f t="shared" si="4"/>
        <v>18</v>
      </c>
    </row>
    <row r="22" spans="1:17" ht="15">
      <c r="A22" s="92" t="s">
        <v>15</v>
      </c>
      <c r="B22">
        <v>4047</v>
      </c>
      <c r="C22" s="5"/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0</v>
      </c>
      <c r="O22" s="17">
        <f t="shared" si="0"/>
        <v>0</v>
      </c>
      <c r="P22" s="5"/>
      <c r="Q22">
        <f t="shared" si="4"/>
        <v>19</v>
      </c>
    </row>
    <row r="23" spans="1:17" ht="15">
      <c r="A23" s="92" t="s">
        <v>16</v>
      </c>
      <c r="B23">
        <v>4880</v>
      </c>
      <c r="C23" s="5"/>
      <c r="D23" s="5">
        <f t="shared" si="5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5"/>
        <v>0</v>
      </c>
      <c r="K23" s="5">
        <f t="shared" si="5"/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  <c r="O23" s="17">
        <f t="shared" si="0"/>
        <v>0</v>
      </c>
      <c r="P23" s="5"/>
      <c r="Q23">
        <f t="shared" si="4"/>
        <v>20</v>
      </c>
    </row>
    <row r="24" spans="1:17" ht="15">
      <c r="A24" s="92" t="s">
        <v>123</v>
      </c>
      <c r="B24">
        <v>4901</v>
      </c>
      <c r="C24" s="5"/>
      <c r="D24" s="5">
        <f t="shared" si="5"/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  <c r="K24" s="5">
        <f t="shared" si="5"/>
        <v>0</v>
      </c>
      <c r="L24" s="5">
        <f t="shared" si="5"/>
        <v>0</v>
      </c>
      <c r="M24" s="5">
        <f t="shared" si="5"/>
        <v>0</v>
      </c>
      <c r="N24" s="5">
        <f t="shared" si="5"/>
        <v>0</v>
      </c>
      <c r="O24" s="17">
        <f t="shared" si="0"/>
        <v>0</v>
      </c>
      <c r="P24" s="5"/>
      <c r="Q24">
        <f t="shared" si="4"/>
        <v>21</v>
      </c>
    </row>
    <row r="25" spans="1:17" ht="15">
      <c r="A25" s="92" t="s">
        <v>125</v>
      </c>
      <c r="B25">
        <v>4910</v>
      </c>
      <c r="C25" s="5"/>
      <c r="D25" s="5">
        <f t="shared" si="5"/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17">
        <f t="shared" si="0"/>
        <v>0</v>
      </c>
      <c r="P25" s="5"/>
      <c r="Q25">
        <f t="shared" si="4"/>
        <v>22</v>
      </c>
    </row>
    <row r="26" spans="1:17" ht="15">
      <c r="A26" s="92" t="s">
        <v>17</v>
      </c>
      <c r="B26">
        <v>4920</v>
      </c>
      <c r="C26" s="5"/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17">
        <f t="shared" si="0"/>
        <v>0</v>
      </c>
      <c r="P26" s="5"/>
      <c r="Q26">
        <f t="shared" si="4"/>
        <v>23</v>
      </c>
    </row>
    <row r="27" spans="1:17" ht="15">
      <c r="A27" s="92" t="s">
        <v>18</v>
      </c>
      <c r="B27">
        <v>4921</v>
      </c>
      <c r="C27" s="5"/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  <c r="O27" s="17">
        <f t="shared" si="0"/>
        <v>0</v>
      </c>
      <c r="P27" s="5"/>
      <c r="Q27">
        <f t="shared" si="4"/>
        <v>24</v>
      </c>
    </row>
    <row r="28" spans="1:17" ht="15">
      <c r="A28" s="92" t="s">
        <v>19</v>
      </c>
      <c r="B28">
        <v>4930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7">
        <f t="shared" si="0"/>
        <v>0</v>
      </c>
      <c r="P28" s="5"/>
      <c r="Q28">
        <f t="shared" si="4"/>
        <v>25</v>
      </c>
    </row>
    <row r="29" spans="1:17" ht="15">
      <c r="A29" s="93" t="s">
        <v>20</v>
      </c>
      <c r="B29">
        <v>4990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7">
        <f t="shared" si="0"/>
        <v>0</v>
      </c>
      <c r="P29" s="5"/>
      <c r="Q29">
        <f t="shared" si="4"/>
        <v>26</v>
      </c>
    </row>
    <row r="30" spans="1:17" ht="15">
      <c r="A30" s="92" t="s">
        <v>21</v>
      </c>
      <c r="B30">
        <v>4992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7">
        <f t="shared" si="0"/>
        <v>0</v>
      </c>
      <c r="P30" s="5"/>
      <c r="Q30">
        <f t="shared" si="4"/>
        <v>27</v>
      </c>
    </row>
    <row r="31" spans="1:17" ht="15.75" thickBot="1">
      <c r="A31" s="134" t="s">
        <v>22</v>
      </c>
      <c r="B31" s="116"/>
      <c r="C31" s="117">
        <f>SUM(C4:C30)</f>
        <v>6411.92</v>
      </c>
      <c r="D31" s="117">
        <f aca="true" t="shared" si="6" ref="D31:N31">SUM(D4:D30)</f>
        <v>6411.92</v>
      </c>
      <c r="E31" s="117">
        <f t="shared" si="6"/>
        <v>6411.92</v>
      </c>
      <c r="F31" s="117">
        <f t="shared" si="6"/>
        <v>6411.92</v>
      </c>
      <c r="G31" s="117">
        <f t="shared" si="6"/>
        <v>6411.92</v>
      </c>
      <c r="H31" s="117">
        <f t="shared" si="6"/>
        <v>6411.92</v>
      </c>
      <c r="I31" s="117">
        <f t="shared" si="6"/>
        <v>6411.92</v>
      </c>
      <c r="J31" s="117">
        <f t="shared" si="6"/>
        <v>6411.92</v>
      </c>
      <c r="K31" s="117">
        <f t="shared" si="6"/>
        <v>6411.92</v>
      </c>
      <c r="L31" s="117">
        <f t="shared" si="6"/>
        <v>6411.92</v>
      </c>
      <c r="M31" s="117">
        <f t="shared" si="6"/>
        <v>6411.92</v>
      </c>
      <c r="N31" s="117">
        <f t="shared" si="6"/>
        <v>6411.92</v>
      </c>
      <c r="O31" s="118">
        <f>SUM(C31:N31)</f>
        <v>76943.04</v>
      </c>
      <c r="P31" s="118">
        <f>SUBTOTAL(109,P2:P30)</f>
        <v>86242.05</v>
      </c>
      <c r="Q31" s="121">
        <f t="shared" si="4"/>
        <v>28</v>
      </c>
    </row>
    <row r="32" spans="1:16" ht="15">
      <c r="A32" s="92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7">
        <f t="shared" si="0"/>
        <v>0</v>
      </c>
      <c r="P32" s="5"/>
    </row>
    <row r="33" spans="1:17" ht="15">
      <c r="A33" s="92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7">
        <f t="shared" si="0"/>
        <v>0</v>
      </c>
      <c r="P33" s="5"/>
      <c r="Q33">
        <f>Q31+1</f>
        <v>29</v>
      </c>
    </row>
    <row r="34" spans="1:17" ht="15">
      <c r="A34" s="92" t="s">
        <v>25</v>
      </c>
      <c r="B34">
        <v>5010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7">
        <f t="shared" si="0"/>
        <v>0</v>
      </c>
      <c r="P34" s="5"/>
      <c r="Q34">
        <f>Q33+1</f>
        <v>30</v>
      </c>
    </row>
    <row r="35" spans="1:17" ht="15">
      <c r="A35" s="92" t="s">
        <v>26</v>
      </c>
      <c r="B35">
        <v>4970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>
        <f t="shared" si="0"/>
        <v>0</v>
      </c>
      <c r="P35" s="5"/>
      <c r="Q35">
        <f>Q34+1</f>
        <v>31</v>
      </c>
    </row>
    <row r="36" spans="1:16" ht="15">
      <c r="A36" s="92" t="s">
        <v>27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">
        <f t="shared" si="0"/>
        <v>0</v>
      </c>
      <c r="P36" s="5"/>
    </row>
    <row r="37" spans="1:16" ht="15">
      <c r="A37" s="94" t="s">
        <v>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7">
        <f t="shared" si="0"/>
        <v>0</v>
      </c>
      <c r="P37" s="5"/>
    </row>
    <row r="38" spans="1:16" ht="15">
      <c r="A38" s="9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7">
        <f t="shared" si="0"/>
        <v>0</v>
      </c>
      <c r="P38" s="5"/>
    </row>
    <row r="39" spans="1:16" ht="15">
      <c r="A39" s="92" t="s">
        <v>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7">
        <f t="shared" si="0"/>
        <v>0</v>
      </c>
      <c r="P39" s="5"/>
    </row>
    <row r="40" spans="1:16" ht="15">
      <c r="A40" s="9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7">
        <f t="shared" si="0"/>
        <v>0</v>
      </c>
      <c r="P40" s="5"/>
    </row>
    <row r="41" spans="1:16" ht="15">
      <c r="A41" s="95" t="s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>
        <f t="shared" si="0"/>
        <v>0</v>
      </c>
      <c r="P41" s="5"/>
    </row>
    <row r="42" spans="1:17" ht="15">
      <c r="A42" s="92" t="s">
        <v>25</v>
      </c>
      <c r="B42">
        <v>5010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7"/>
      <c r="P42" s="5"/>
      <c r="Q42">
        <v>32</v>
      </c>
    </row>
    <row r="43" spans="1:17" ht="15">
      <c r="A43" s="92" t="s">
        <v>30</v>
      </c>
      <c r="B43">
        <v>6000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7">
        <f t="shared" si="0"/>
        <v>0</v>
      </c>
      <c r="P43" s="5"/>
      <c r="Q43">
        <f>Q42+1</f>
        <v>33</v>
      </c>
    </row>
    <row r="44" spans="1:17" ht="15">
      <c r="A44" s="92" t="s">
        <v>31</v>
      </c>
      <c r="B44">
        <v>6005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>
        <f t="shared" si="0"/>
        <v>0</v>
      </c>
      <c r="P44" s="5"/>
      <c r="Q44">
        <f>Q43+1</f>
        <v>34</v>
      </c>
    </row>
    <row r="45" spans="1:17" ht="15">
      <c r="A45" s="92" t="s">
        <v>32</v>
      </c>
      <c r="B45">
        <v>6010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7">
        <f t="shared" si="0"/>
        <v>0</v>
      </c>
      <c r="P45" s="5"/>
      <c r="Q45">
        <f aca="true" t="shared" si="7" ref="Q45:Q108">Q44+1</f>
        <v>35</v>
      </c>
    </row>
    <row r="46" spans="1:17" ht="15">
      <c r="A46" s="92" t="s">
        <v>154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7">
        <f t="shared" si="0"/>
        <v>0</v>
      </c>
      <c r="P46" s="5"/>
      <c r="Q46">
        <f t="shared" si="7"/>
        <v>36</v>
      </c>
    </row>
    <row r="47" spans="1:17" ht="15">
      <c r="A47" s="92" t="s">
        <v>33</v>
      </c>
      <c r="B47">
        <v>6110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7">
        <f t="shared" si="0"/>
        <v>0</v>
      </c>
      <c r="P47" s="5"/>
      <c r="Q47">
        <f t="shared" si="7"/>
        <v>37</v>
      </c>
    </row>
    <row r="48" spans="1:17" ht="15">
      <c r="A48" s="92" t="s">
        <v>34</v>
      </c>
      <c r="B48">
        <v>6120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>
        <f t="shared" si="0"/>
        <v>0</v>
      </c>
      <c r="P48" s="5"/>
      <c r="Q48">
        <f t="shared" si="7"/>
        <v>38</v>
      </c>
    </row>
    <row r="49" spans="1:17" ht="15">
      <c r="A49" s="92" t="s">
        <v>35</v>
      </c>
      <c r="B49">
        <v>6130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>
        <f t="shared" si="0"/>
        <v>0</v>
      </c>
      <c r="P49" s="5"/>
      <c r="Q49">
        <f t="shared" si="7"/>
        <v>39</v>
      </c>
    </row>
    <row r="50" spans="1:17" ht="15">
      <c r="A50" s="92" t="s">
        <v>36</v>
      </c>
      <c r="B50">
        <v>6140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7">
        <f t="shared" si="0"/>
        <v>0</v>
      </c>
      <c r="P50" s="5"/>
      <c r="Q50">
        <f t="shared" si="7"/>
        <v>40</v>
      </c>
    </row>
    <row r="51" spans="1:17" ht="15">
      <c r="A51" s="92" t="s">
        <v>37</v>
      </c>
      <c r="B51">
        <v>6150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7">
        <f t="shared" si="0"/>
        <v>0</v>
      </c>
      <c r="P51" s="5"/>
      <c r="Q51">
        <f t="shared" si="7"/>
        <v>41</v>
      </c>
    </row>
    <row r="52" spans="1:17" ht="15">
      <c r="A52" s="92" t="s">
        <v>38</v>
      </c>
      <c r="B52">
        <v>6155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7">
        <f t="shared" si="0"/>
        <v>0</v>
      </c>
      <c r="P52" s="5"/>
      <c r="Q52">
        <f t="shared" si="7"/>
        <v>42</v>
      </c>
    </row>
    <row r="53" spans="1:17" ht="15">
      <c r="A53" s="92" t="s">
        <v>94</v>
      </c>
      <c r="B53">
        <v>6170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7">
        <f t="shared" si="0"/>
        <v>0</v>
      </c>
      <c r="P53" s="5"/>
      <c r="Q53">
        <f t="shared" si="7"/>
        <v>43</v>
      </c>
    </row>
    <row r="54" spans="1:17" ht="15">
      <c r="A54" s="92" t="s">
        <v>95</v>
      </c>
      <c r="B54">
        <v>6172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7">
        <f t="shared" si="0"/>
        <v>0</v>
      </c>
      <c r="P54" s="5"/>
      <c r="Q54">
        <f t="shared" si="7"/>
        <v>44</v>
      </c>
    </row>
    <row r="55" spans="1:17" ht="15">
      <c r="A55" s="92" t="s">
        <v>96</v>
      </c>
      <c r="B55">
        <v>6180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7">
        <f t="shared" si="0"/>
        <v>0</v>
      </c>
      <c r="P55" s="5"/>
      <c r="Q55">
        <f t="shared" si="7"/>
        <v>45</v>
      </c>
    </row>
    <row r="56" spans="1:17" ht="15">
      <c r="A56" s="92" t="s">
        <v>97</v>
      </c>
      <c r="B56">
        <v>6182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7">
        <f t="shared" si="0"/>
        <v>0</v>
      </c>
      <c r="P56" s="5"/>
      <c r="Q56">
        <f t="shared" si="7"/>
        <v>46</v>
      </c>
    </row>
    <row r="57" spans="1:17" ht="15">
      <c r="A57" s="92" t="s">
        <v>98</v>
      </c>
      <c r="B57">
        <v>6200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7">
        <f t="shared" si="0"/>
        <v>0</v>
      </c>
      <c r="P57" s="5"/>
      <c r="Q57">
        <f t="shared" si="7"/>
        <v>47</v>
      </c>
    </row>
    <row r="58" spans="1:17" ht="15">
      <c r="A58" s="92" t="s">
        <v>39</v>
      </c>
      <c r="B58">
        <v>6210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7">
        <f t="shared" si="0"/>
        <v>0</v>
      </c>
      <c r="P58" s="5"/>
      <c r="Q58">
        <f t="shared" si="7"/>
        <v>48</v>
      </c>
    </row>
    <row r="59" spans="1:17" ht="15">
      <c r="A59" s="92" t="s">
        <v>40</v>
      </c>
      <c r="B59">
        <v>6210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7">
        <f t="shared" si="0"/>
        <v>0</v>
      </c>
      <c r="P59" s="5"/>
      <c r="Q59">
        <f t="shared" si="7"/>
        <v>49</v>
      </c>
    </row>
    <row r="60" spans="1:17" ht="15">
      <c r="A60" s="92" t="s">
        <v>41</v>
      </c>
      <c r="B60">
        <v>6221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7">
        <f t="shared" si="0"/>
        <v>0</v>
      </c>
      <c r="P60" s="5"/>
      <c r="Q60">
        <f t="shared" si="7"/>
        <v>50</v>
      </c>
    </row>
    <row r="61" spans="1:17" ht="15">
      <c r="A61" s="92" t="s">
        <v>42</v>
      </c>
      <c r="B61">
        <v>6222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7">
        <f t="shared" si="0"/>
        <v>0</v>
      </c>
      <c r="P61" s="5"/>
      <c r="Q61">
        <f t="shared" si="7"/>
        <v>51</v>
      </c>
    </row>
    <row r="62" spans="1:17" ht="15">
      <c r="A62" s="92" t="s">
        <v>43</v>
      </c>
      <c r="B62">
        <v>6223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7">
        <f t="shared" si="0"/>
        <v>0</v>
      </c>
      <c r="P62" s="5"/>
      <c r="Q62">
        <f t="shared" si="7"/>
        <v>52</v>
      </c>
    </row>
    <row r="63" spans="1:17" ht="15">
      <c r="A63" s="92" t="s">
        <v>44</v>
      </c>
      <c r="B63">
        <v>6224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7">
        <f t="shared" si="0"/>
        <v>0</v>
      </c>
      <c r="P63" s="5"/>
      <c r="Q63">
        <f t="shared" si="7"/>
        <v>53</v>
      </c>
    </row>
    <row r="64" spans="1:17" ht="15">
      <c r="A64" s="92" t="s">
        <v>45</v>
      </c>
      <c r="B64">
        <v>6230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7">
        <f t="shared" si="0"/>
        <v>0</v>
      </c>
      <c r="P64" s="5"/>
      <c r="Q64">
        <f t="shared" si="7"/>
        <v>54</v>
      </c>
    </row>
    <row r="65" spans="1:17" ht="15">
      <c r="A65" s="92" t="s">
        <v>46</v>
      </c>
      <c r="B65">
        <v>6240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7">
        <f t="shared" si="0"/>
        <v>0</v>
      </c>
      <c r="P65" s="5"/>
      <c r="Q65">
        <f t="shared" si="7"/>
        <v>55</v>
      </c>
    </row>
    <row r="66" spans="1:17" ht="15">
      <c r="A66" s="92" t="s">
        <v>47</v>
      </c>
      <c r="B66">
        <v>6250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7">
        <f t="shared" si="0"/>
        <v>0</v>
      </c>
      <c r="P66" s="5"/>
      <c r="Q66">
        <f t="shared" si="7"/>
        <v>56</v>
      </c>
    </row>
    <row r="67" spans="1:17" ht="15">
      <c r="A67" s="92" t="s">
        <v>48</v>
      </c>
      <c r="B67">
        <v>6260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7">
        <f t="shared" si="0"/>
        <v>0</v>
      </c>
      <c r="P67" s="5"/>
      <c r="Q67">
        <f t="shared" si="7"/>
        <v>57</v>
      </c>
    </row>
    <row r="68" spans="1:17" ht="15">
      <c r="A68" s="92" t="s">
        <v>49</v>
      </c>
      <c r="B68">
        <v>6300</v>
      </c>
      <c r="C68" s="5">
        <v>60</v>
      </c>
      <c r="D68" s="5">
        <f>C68</f>
        <v>60</v>
      </c>
      <c r="E68" s="5">
        <f aca="true" t="shared" si="8" ref="E68:N68">D68</f>
        <v>60</v>
      </c>
      <c r="F68" s="5">
        <f t="shared" si="8"/>
        <v>60</v>
      </c>
      <c r="G68" s="5">
        <f t="shared" si="8"/>
        <v>60</v>
      </c>
      <c r="H68" s="5">
        <f t="shared" si="8"/>
        <v>60</v>
      </c>
      <c r="I68" s="5">
        <f t="shared" si="8"/>
        <v>60</v>
      </c>
      <c r="J68" s="5">
        <f t="shared" si="8"/>
        <v>60</v>
      </c>
      <c r="K68" s="5">
        <f t="shared" si="8"/>
        <v>60</v>
      </c>
      <c r="L68" s="5">
        <f t="shared" si="8"/>
        <v>60</v>
      </c>
      <c r="M68" s="5">
        <f t="shared" si="8"/>
        <v>60</v>
      </c>
      <c r="N68" s="5">
        <f t="shared" si="8"/>
        <v>60</v>
      </c>
      <c r="O68" s="17">
        <f aca="true" t="shared" si="9" ref="O68:O119">SUM(C68:N68)</f>
        <v>720</v>
      </c>
      <c r="P68" s="5">
        <f>11.73+32.69</f>
        <v>44.42</v>
      </c>
      <c r="Q68">
        <f t="shared" si="7"/>
        <v>58</v>
      </c>
    </row>
    <row r="69" spans="1:17" ht="15">
      <c r="A69" s="92" t="s">
        <v>50</v>
      </c>
      <c r="B69">
        <v>6301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7">
        <f t="shared" si="9"/>
        <v>0</v>
      </c>
      <c r="P69" s="5"/>
      <c r="Q69">
        <f t="shared" si="7"/>
        <v>59</v>
      </c>
    </row>
    <row r="70" spans="1:17" ht="15">
      <c r="A70" s="92" t="s">
        <v>51</v>
      </c>
      <c r="B70">
        <v>6302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7">
        <f t="shared" si="9"/>
        <v>0</v>
      </c>
      <c r="P70" s="5"/>
      <c r="Q70">
        <f t="shared" si="7"/>
        <v>60</v>
      </c>
    </row>
    <row r="71" spans="1:17" ht="15">
      <c r="A71" s="92" t="s">
        <v>52</v>
      </c>
      <c r="B71">
        <v>6304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7">
        <f t="shared" si="9"/>
        <v>0</v>
      </c>
      <c r="P71" s="5"/>
      <c r="Q71">
        <f t="shared" si="7"/>
        <v>61</v>
      </c>
    </row>
    <row r="72" spans="1:17" ht="15">
      <c r="A72" s="92" t="s">
        <v>53</v>
      </c>
      <c r="B72">
        <v>6310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7">
        <f t="shared" si="9"/>
        <v>0</v>
      </c>
      <c r="P72" s="5"/>
      <c r="Q72">
        <f t="shared" si="7"/>
        <v>62</v>
      </c>
    </row>
    <row r="73" spans="1:17" ht="15">
      <c r="A73" s="92" t="s">
        <v>54</v>
      </c>
      <c r="B73">
        <v>6330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7">
        <f t="shared" si="9"/>
        <v>0</v>
      </c>
      <c r="P73" s="5"/>
      <c r="Q73">
        <f t="shared" si="7"/>
        <v>63</v>
      </c>
    </row>
    <row r="74" spans="1:17" ht="15">
      <c r="A74" s="92" t="s">
        <v>55</v>
      </c>
      <c r="B74">
        <v>6331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7">
        <f t="shared" si="9"/>
        <v>0</v>
      </c>
      <c r="P74" s="5"/>
      <c r="Q74">
        <f t="shared" si="7"/>
        <v>64</v>
      </c>
    </row>
    <row r="75" spans="1:17" ht="15">
      <c r="A75" s="92" t="s">
        <v>56</v>
      </c>
      <c r="B75">
        <v>6340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7">
        <f t="shared" si="9"/>
        <v>0</v>
      </c>
      <c r="P75" s="5"/>
      <c r="Q75">
        <f t="shared" si="7"/>
        <v>65</v>
      </c>
    </row>
    <row r="76" spans="1:17" ht="15">
      <c r="A76" s="92" t="s">
        <v>57</v>
      </c>
      <c r="B76">
        <v>6400</v>
      </c>
      <c r="C76" s="5">
        <v>150</v>
      </c>
      <c r="D76" s="5">
        <f>Table13[[#This Row],[Col3]]</f>
        <v>150</v>
      </c>
      <c r="E76" s="5">
        <f>Table13[[#This Row],[Col4]]</f>
        <v>150</v>
      </c>
      <c r="F76" s="5">
        <f>Table13[[#This Row],[Col5]]</f>
        <v>150</v>
      </c>
      <c r="G76" s="5">
        <f>Table13[[#This Row],[Col6]]</f>
        <v>150</v>
      </c>
      <c r="H76" s="5">
        <f>Table13[[#This Row],[Col7]]</f>
        <v>150</v>
      </c>
      <c r="I76" s="5">
        <f>Table13[[#This Row],[Col8]]</f>
        <v>150</v>
      </c>
      <c r="J76" s="5">
        <f>Table13[[#This Row],[Col9]]</f>
        <v>150</v>
      </c>
      <c r="K76" s="5">
        <f>Table13[[#This Row],[Col10]]</f>
        <v>150</v>
      </c>
      <c r="L76" s="5">
        <f>Table13[[#This Row],[Col11]]</f>
        <v>150</v>
      </c>
      <c r="M76" s="5">
        <f>Table13[[#This Row],[Col12]]</f>
        <v>150</v>
      </c>
      <c r="N76" s="5">
        <f>Table13[[#This Row],[Col13]]</f>
        <v>150</v>
      </c>
      <c r="O76" s="17">
        <f t="shared" si="9"/>
        <v>1800</v>
      </c>
      <c r="P76" s="5">
        <v>900</v>
      </c>
      <c r="Q76">
        <f t="shared" si="7"/>
        <v>66</v>
      </c>
    </row>
    <row r="77" spans="1:17" ht="15">
      <c r="A77" s="92" t="s">
        <v>58</v>
      </c>
      <c r="B77">
        <v>6401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7">
        <f t="shared" si="9"/>
        <v>0</v>
      </c>
      <c r="P77" s="5"/>
      <c r="Q77">
        <f t="shared" si="7"/>
        <v>67</v>
      </c>
    </row>
    <row r="78" spans="1:17" ht="15">
      <c r="A78" s="92" t="s">
        <v>99</v>
      </c>
      <c r="B78">
        <v>6402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7">
        <f t="shared" si="9"/>
        <v>0</v>
      </c>
      <c r="P78" s="5"/>
      <c r="Q78">
        <f t="shared" si="7"/>
        <v>68</v>
      </c>
    </row>
    <row r="79" spans="1:17" ht="15">
      <c r="A79" s="92" t="s">
        <v>59</v>
      </c>
      <c r="B79">
        <v>6403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7">
        <f t="shared" si="9"/>
        <v>0</v>
      </c>
      <c r="P79" s="5"/>
      <c r="Q79">
        <f t="shared" si="7"/>
        <v>69</v>
      </c>
    </row>
    <row r="80" spans="1:17" ht="15">
      <c r="A80" s="92" t="s">
        <v>60</v>
      </c>
      <c r="B80">
        <v>6404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7">
        <f t="shared" si="9"/>
        <v>0</v>
      </c>
      <c r="P80" s="5"/>
      <c r="Q80">
        <f t="shared" si="7"/>
        <v>70</v>
      </c>
    </row>
    <row r="81" spans="1:17" ht="15">
      <c r="A81" s="92" t="s">
        <v>100</v>
      </c>
      <c r="B81">
        <v>6405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7">
        <f t="shared" si="9"/>
        <v>0</v>
      </c>
      <c r="P81" s="5"/>
      <c r="Q81">
        <f t="shared" si="7"/>
        <v>71</v>
      </c>
    </row>
    <row r="82" spans="1:17" ht="15">
      <c r="A82" s="92" t="s">
        <v>61</v>
      </c>
      <c r="B82">
        <v>6410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7">
        <f t="shared" si="9"/>
        <v>0</v>
      </c>
      <c r="P82" s="5"/>
      <c r="Q82">
        <f t="shared" si="7"/>
        <v>72</v>
      </c>
    </row>
    <row r="83" spans="1:17" ht="15">
      <c r="A83" s="92" t="s">
        <v>62</v>
      </c>
      <c r="B83">
        <v>6430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7">
        <f t="shared" si="9"/>
        <v>0</v>
      </c>
      <c r="P83" s="5"/>
      <c r="Q83">
        <f t="shared" si="7"/>
        <v>73</v>
      </c>
    </row>
    <row r="84" spans="1:17" ht="15">
      <c r="A84" s="92" t="s">
        <v>63</v>
      </c>
      <c r="B84">
        <v>6440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7">
        <f t="shared" si="9"/>
        <v>0</v>
      </c>
      <c r="P84" s="5"/>
      <c r="Q84">
        <f t="shared" si="7"/>
        <v>74</v>
      </c>
    </row>
    <row r="85" spans="1:17" ht="15">
      <c r="A85" s="92" t="s">
        <v>64</v>
      </c>
      <c r="B85">
        <v>6450</v>
      </c>
      <c r="C85" s="5"/>
      <c r="D85" s="5">
        <f aca="true" t="shared" si="10" ref="D85:N94">C85</f>
        <v>0</v>
      </c>
      <c r="E85" s="5">
        <f t="shared" si="10"/>
        <v>0</v>
      </c>
      <c r="F85" s="5">
        <f t="shared" si="10"/>
        <v>0</v>
      </c>
      <c r="G85" s="5">
        <f t="shared" si="10"/>
        <v>0</v>
      </c>
      <c r="H85" s="5">
        <f t="shared" si="10"/>
        <v>0</v>
      </c>
      <c r="I85" s="5">
        <f t="shared" si="10"/>
        <v>0</v>
      </c>
      <c r="J85" s="5">
        <f t="shared" si="10"/>
        <v>0</v>
      </c>
      <c r="K85" s="5">
        <f t="shared" si="10"/>
        <v>0</v>
      </c>
      <c r="L85" s="5">
        <f t="shared" si="10"/>
        <v>0</v>
      </c>
      <c r="M85" s="5">
        <f t="shared" si="10"/>
        <v>0</v>
      </c>
      <c r="N85" s="5">
        <f t="shared" si="10"/>
        <v>0</v>
      </c>
      <c r="O85" s="17">
        <f t="shared" si="9"/>
        <v>0</v>
      </c>
      <c r="P85" s="5"/>
      <c r="Q85">
        <f t="shared" si="7"/>
        <v>75</v>
      </c>
    </row>
    <row r="86" spans="1:17" ht="15">
      <c r="A86" s="92" t="s">
        <v>126</v>
      </c>
      <c r="B86">
        <v>6501</v>
      </c>
      <c r="C86" s="5"/>
      <c r="D86" s="5">
        <f t="shared" si="10"/>
        <v>0</v>
      </c>
      <c r="E86" s="5">
        <f t="shared" si="10"/>
        <v>0</v>
      </c>
      <c r="F86" s="5">
        <f t="shared" si="10"/>
        <v>0</v>
      </c>
      <c r="G86" s="5">
        <f t="shared" si="10"/>
        <v>0</v>
      </c>
      <c r="H86" s="5">
        <f t="shared" si="10"/>
        <v>0</v>
      </c>
      <c r="I86" s="5">
        <f t="shared" si="10"/>
        <v>0</v>
      </c>
      <c r="J86" s="5">
        <f t="shared" si="10"/>
        <v>0</v>
      </c>
      <c r="K86" s="5">
        <f t="shared" si="10"/>
        <v>0</v>
      </c>
      <c r="L86" s="5">
        <f t="shared" si="10"/>
        <v>0</v>
      </c>
      <c r="M86" s="5">
        <f t="shared" si="10"/>
        <v>0</v>
      </c>
      <c r="N86" s="5">
        <f t="shared" si="10"/>
        <v>0</v>
      </c>
      <c r="O86" s="17">
        <f t="shared" si="9"/>
        <v>0</v>
      </c>
      <c r="P86" s="5"/>
      <c r="Q86">
        <f t="shared" si="7"/>
        <v>76</v>
      </c>
    </row>
    <row r="87" spans="1:17" ht="15">
      <c r="A87" s="92" t="s">
        <v>65</v>
      </c>
      <c r="B87">
        <v>6600</v>
      </c>
      <c r="C87" s="5"/>
      <c r="D87" s="5">
        <f t="shared" si="10"/>
        <v>0</v>
      </c>
      <c r="E87" s="5">
        <f t="shared" si="10"/>
        <v>0</v>
      </c>
      <c r="F87" s="5">
        <f t="shared" si="10"/>
        <v>0</v>
      </c>
      <c r="G87" s="5">
        <f t="shared" si="10"/>
        <v>0</v>
      </c>
      <c r="H87" s="5">
        <f t="shared" si="10"/>
        <v>0</v>
      </c>
      <c r="I87" s="5">
        <f t="shared" si="10"/>
        <v>0</v>
      </c>
      <c r="J87" s="5">
        <f t="shared" si="10"/>
        <v>0</v>
      </c>
      <c r="K87" s="5">
        <f t="shared" si="10"/>
        <v>0</v>
      </c>
      <c r="L87" s="5">
        <f t="shared" si="10"/>
        <v>0</v>
      </c>
      <c r="M87" s="5">
        <f t="shared" si="10"/>
        <v>0</v>
      </c>
      <c r="N87" s="5">
        <f t="shared" si="10"/>
        <v>0</v>
      </c>
      <c r="O87" s="17">
        <f t="shared" si="9"/>
        <v>0</v>
      </c>
      <c r="P87" s="5"/>
      <c r="Q87">
        <f t="shared" si="7"/>
        <v>77</v>
      </c>
    </row>
    <row r="88" spans="1:17" ht="15">
      <c r="A88" s="92" t="s">
        <v>66</v>
      </c>
      <c r="B88">
        <v>6610</v>
      </c>
      <c r="C88" s="5"/>
      <c r="D88" s="5">
        <f t="shared" si="10"/>
        <v>0</v>
      </c>
      <c r="E88" s="5">
        <f t="shared" si="10"/>
        <v>0</v>
      </c>
      <c r="F88" s="5">
        <f t="shared" si="10"/>
        <v>0</v>
      </c>
      <c r="G88" s="5">
        <f t="shared" si="10"/>
        <v>0</v>
      </c>
      <c r="H88" s="5">
        <f t="shared" si="10"/>
        <v>0</v>
      </c>
      <c r="I88" s="5">
        <f t="shared" si="10"/>
        <v>0</v>
      </c>
      <c r="J88" s="5">
        <f t="shared" si="10"/>
        <v>0</v>
      </c>
      <c r="K88" s="5">
        <f t="shared" si="10"/>
        <v>0</v>
      </c>
      <c r="L88" s="5">
        <f t="shared" si="10"/>
        <v>0</v>
      </c>
      <c r="M88" s="5">
        <f t="shared" si="10"/>
        <v>0</v>
      </c>
      <c r="N88" s="5">
        <f t="shared" si="10"/>
        <v>0</v>
      </c>
      <c r="O88" s="17">
        <f t="shared" si="9"/>
        <v>0</v>
      </c>
      <c r="P88" s="5"/>
      <c r="Q88">
        <f t="shared" si="7"/>
        <v>78</v>
      </c>
    </row>
    <row r="89" spans="1:17" ht="15">
      <c r="A89" s="92" t="s">
        <v>67</v>
      </c>
      <c r="B89">
        <v>6700</v>
      </c>
      <c r="C89" s="5"/>
      <c r="D89" s="5">
        <f t="shared" si="10"/>
        <v>0</v>
      </c>
      <c r="E89" s="5">
        <f t="shared" si="10"/>
        <v>0</v>
      </c>
      <c r="F89" s="5">
        <f t="shared" si="10"/>
        <v>0</v>
      </c>
      <c r="G89" s="5">
        <f t="shared" si="10"/>
        <v>0</v>
      </c>
      <c r="H89" s="5">
        <f t="shared" si="10"/>
        <v>0</v>
      </c>
      <c r="I89" s="5">
        <f t="shared" si="10"/>
        <v>0</v>
      </c>
      <c r="J89" s="5">
        <f t="shared" si="10"/>
        <v>0</v>
      </c>
      <c r="K89" s="5">
        <f t="shared" si="10"/>
        <v>0</v>
      </c>
      <c r="L89" s="5">
        <f t="shared" si="10"/>
        <v>0</v>
      </c>
      <c r="M89" s="5">
        <f t="shared" si="10"/>
        <v>0</v>
      </c>
      <c r="N89" s="5">
        <f t="shared" si="10"/>
        <v>0</v>
      </c>
      <c r="O89" s="17">
        <f t="shared" si="9"/>
        <v>0</v>
      </c>
      <c r="P89" s="5"/>
      <c r="Q89">
        <f t="shared" si="7"/>
        <v>79</v>
      </c>
    </row>
    <row r="90" spans="1:17" ht="15">
      <c r="A90" s="92" t="s">
        <v>68</v>
      </c>
      <c r="B90">
        <v>6710</v>
      </c>
      <c r="C90" s="5"/>
      <c r="D90" s="5">
        <f t="shared" si="10"/>
        <v>0</v>
      </c>
      <c r="E90" s="5">
        <f t="shared" si="10"/>
        <v>0</v>
      </c>
      <c r="F90" s="5">
        <f t="shared" si="10"/>
        <v>0</v>
      </c>
      <c r="G90" s="5">
        <f t="shared" si="10"/>
        <v>0</v>
      </c>
      <c r="H90" s="5">
        <f t="shared" si="10"/>
        <v>0</v>
      </c>
      <c r="I90" s="5">
        <f t="shared" si="10"/>
        <v>0</v>
      </c>
      <c r="J90" s="5">
        <f t="shared" si="10"/>
        <v>0</v>
      </c>
      <c r="K90" s="5">
        <f t="shared" si="10"/>
        <v>0</v>
      </c>
      <c r="L90" s="5">
        <f t="shared" si="10"/>
        <v>0</v>
      </c>
      <c r="M90" s="5">
        <f t="shared" si="10"/>
        <v>0</v>
      </c>
      <c r="N90" s="5">
        <f t="shared" si="10"/>
        <v>0</v>
      </c>
      <c r="O90" s="17">
        <f t="shared" si="9"/>
        <v>0</v>
      </c>
      <c r="P90" s="5"/>
      <c r="Q90">
        <f t="shared" si="7"/>
        <v>80</v>
      </c>
    </row>
    <row r="91" spans="1:17" ht="15">
      <c r="A91" s="92" t="s">
        <v>124</v>
      </c>
      <c r="B91">
        <v>6720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7"/>
      <c r="P91" s="5"/>
      <c r="Q91">
        <f t="shared" si="7"/>
        <v>81</v>
      </c>
    </row>
    <row r="92" spans="1:17" ht="15">
      <c r="A92" s="92" t="s">
        <v>69</v>
      </c>
      <c r="B92">
        <v>6730</v>
      </c>
      <c r="C92" s="5"/>
      <c r="D92" s="5">
        <f t="shared" si="10"/>
        <v>0</v>
      </c>
      <c r="E92" s="5">
        <f t="shared" si="10"/>
        <v>0</v>
      </c>
      <c r="F92" s="5">
        <f t="shared" si="10"/>
        <v>0</v>
      </c>
      <c r="G92" s="5">
        <f t="shared" si="10"/>
        <v>0</v>
      </c>
      <c r="H92" s="5">
        <f t="shared" si="10"/>
        <v>0</v>
      </c>
      <c r="I92" s="5">
        <f t="shared" si="10"/>
        <v>0</v>
      </c>
      <c r="J92" s="5">
        <f t="shared" si="10"/>
        <v>0</v>
      </c>
      <c r="K92" s="5">
        <f t="shared" si="10"/>
        <v>0</v>
      </c>
      <c r="L92" s="5">
        <f t="shared" si="10"/>
        <v>0</v>
      </c>
      <c r="M92" s="5">
        <f t="shared" si="10"/>
        <v>0</v>
      </c>
      <c r="N92" s="5">
        <f t="shared" si="10"/>
        <v>0</v>
      </c>
      <c r="O92" s="17">
        <f t="shared" si="9"/>
        <v>0</v>
      </c>
      <c r="P92" s="5"/>
      <c r="Q92">
        <f t="shared" si="7"/>
        <v>82</v>
      </c>
    </row>
    <row r="93" spans="1:17" ht="15">
      <c r="A93" s="92" t="s">
        <v>70</v>
      </c>
      <c r="B93">
        <v>6740</v>
      </c>
      <c r="C93" s="5"/>
      <c r="D93" s="5">
        <f t="shared" si="10"/>
        <v>0</v>
      </c>
      <c r="E93" s="5">
        <f t="shared" si="10"/>
        <v>0</v>
      </c>
      <c r="F93" s="5">
        <f t="shared" si="10"/>
        <v>0</v>
      </c>
      <c r="G93" s="5">
        <f t="shared" si="10"/>
        <v>0</v>
      </c>
      <c r="H93" s="5">
        <f t="shared" si="10"/>
        <v>0</v>
      </c>
      <c r="I93" s="5">
        <f t="shared" si="10"/>
        <v>0</v>
      </c>
      <c r="J93" s="5">
        <f t="shared" si="10"/>
        <v>0</v>
      </c>
      <c r="K93" s="5">
        <f t="shared" si="10"/>
        <v>0</v>
      </c>
      <c r="L93" s="5">
        <f t="shared" si="10"/>
        <v>0</v>
      </c>
      <c r="M93" s="5">
        <f t="shared" si="10"/>
        <v>0</v>
      </c>
      <c r="N93" s="5">
        <f t="shared" si="10"/>
        <v>0</v>
      </c>
      <c r="O93" s="17">
        <f t="shared" si="9"/>
        <v>0</v>
      </c>
      <c r="P93" s="5"/>
      <c r="Q93">
        <f t="shared" si="7"/>
        <v>83</v>
      </c>
    </row>
    <row r="94" spans="1:17" ht="15">
      <c r="A94" s="92" t="s">
        <v>71</v>
      </c>
      <c r="B94">
        <v>6800</v>
      </c>
      <c r="C94" s="5"/>
      <c r="D94" s="5">
        <f t="shared" si="10"/>
        <v>0</v>
      </c>
      <c r="E94" s="5">
        <f t="shared" si="10"/>
        <v>0</v>
      </c>
      <c r="F94" s="5">
        <f t="shared" si="10"/>
        <v>0</v>
      </c>
      <c r="G94" s="5">
        <f t="shared" si="10"/>
        <v>0</v>
      </c>
      <c r="H94" s="5">
        <f t="shared" si="10"/>
        <v>0</v>
      </c>
      <c r="I94" s="5">
        <f t="shared" si="10"/>
        <v>0</v>
      </c>
      <c r="J94" s="5">
        <f t="shared" si="10"/>
        <v>0</v>
      </c>
      <c r="K94" s="5">
        <f t="shared" si="10"/>
        <v>0</v>
      </c>
      <c r="L94" s="5">
        <f t="shared" si="10"/>
        <v>0</v>
      </c>
      <c r="M94" s="5">
        <f t="shared" si="10"/>
        <v>0</v>
      </c>
      <c r="N94" s="5">
        <f t="shared" si="10"/>
        <v>0</v>
      </c>
      <c r="O94" s="17">
        <f t="shared" si="9"/>
        <v>0</v>
      </c>
      <c r="P94" s="5"/>
      <c r="Q94">
        <f t="shared" si="7"/>
        <v>84</v>
      </c>
    </row>
    <row r="95" spans="1:17" ht="15">
      <c r="A95" s="92" t="s">
        <v>72</v>
      </c>
      <c r="B95">
        <v>6810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7">
        <f t="shared" si="9"/>
        <v>0</v>
      </c>
      <c r="P95" s="5"/>
      <c r="Q95">
        <f t="shared" si="7"/>
        <v>85</v>
      </c>
    </row>
    <row r="96" spans="1:17" ht="15">
      <c r="A96" s="92" t="s">
        <v>73</v>
      </c>
      <c r="B96">
        <v>6820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7">
        <f t="shared" si="9"/>
        <v>0</v>
      </c>
      <c r="P96" s="5"/>
      <c r="Q96">
        <f t="shared" si="7"/>
        <v>86</v>
      </c>
    </row>
    <row r="97" spans="1:17" ht="15">
      <c r="A97" s="92" t="s">
        <v>74</v>
      </c>
      <c r="B97">
        <v>6840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7">
        <f t="shared" si="9"/>
        <v>0</v>
      </c>
      <c r="P97" s="5"/>
      <c r="Q97">
        <f t="shared" si="7"/>
        <v>87</v>
      </c>
    </row>
    <row r="98" spans="1:17" ht="15">
      <c r="A98" s="92" t="s">
        <v>75</v>
      </c>
      <c r="B98">
        <v>6850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7">
        <f t="shared" si="9"/>
        <v>0</v>
      </c>
      <c r="P98" s="5"/>
      <c r="Q98">
        <f t="shared" si="7"/>
        <v>88</v>
      </c>
    </row>
    <row r="99" spans="1:17" ht="15">
      <c r="A99" s="92" t="s">
        <v>76</v>
      </c>
      <c r="B99">
        <v>6860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7">
        <f t="shared" si="9"/>
        <v>0</v>
      </c>
      <c r="P99" s="5"/>
      <c r="Q99">
        <f t="shared" si="7"/>
        <v>89</v>
      </c>
    </row>
    <row r="100" spans="1:17" ht="15">
      <c r="A100" s="92" t="s">
        <v>77</v>
      </c>
      <c r="B100">
        <v>6900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7">
        <f t="shared" si="9"/>
        <v>0</v>
      </c>
      <c r="P100" s="5"/>
      <c r="Q100">
        <f t="shared" si="7"/>
        <v>90</v>
      </c>
    </row>
    <row r="101" spans="1:17" ht="15">
      <c r="A101" s="92" t="s">
        <v>78</v>
      </c>
      <c r="B101">
        <v>6910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7">
        <f t="shared" si="9"/>
        <v>0</v>
      </c>
      <c r="P101" s="5"/>
      <c r="Q101">
        <f t="shared" si="7"/>
        <v>91</v>
      </c>
    </row>
    <row r="102" spans="1:17" ht="15">
      <c r="A102" s="92" t="s">
        <v>79</v>
      </c>
      <c r="B102">
        <v>6920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7">
        <f t="shared" si="9"/>
        <v>0</v>
      </c>
      <c r="P102" s="5"/>
      <c r="Q102">
        <f t="shared" si="7"/>
        <v>92</v>
      </c>
    </row>
    <row r="103" spans="1:17" ht="15">
      <c r="A103" s="92" t="s">
        <v>101</v>
      </c>
      <c r="B103">
        <v>6921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7">
        <f t="shared" si="9"/>
        <v>0</v>
      </c>
      <c r="P103" s="5"/>
      <c r="Q103">
        <f t="shared" si="7"/>
        <v>93</v>
      </c>
    </row>
    <row r="104" spans="1:17" ht="15">
      <c r="A104" s="92" t="s">
        <v>80</v>
      </c>
      <c r="B104">
        <v>6930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7">
        <f t="shared" si="9"/>
        <v>0</v>
      </c>
      <c r="P104" s="5"/>
      <c r="Q104">
        <f t="shared" si="7"/>
        <v>94</v>
      </c>
    </row>
    <row r="105" spans="1:17" ht="15">
      <c r="A105" s="92" t="s">
        <v>110</v>
      </c>
      <c r="B105">
        <v>6940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7">
        <f t="shared" si="9"/>
        <v>0</v>
      </c>
      <c r="P105" s="5"/>
      <c r="Q105">
        <f t="shared" si="7"/>
        <v>95</v>
      </c>
    </row>
    <row r="106" spans="1:17" ht="15">
      <c r="A106" s="92" t="s">
        <v>140</v>
      </c>
      <c r="B106">
        <v>6950</v>
      </c>
      <c r="C106" s="5">
        <v>280</v>
      </c>
      <c r="D106" s="5">
        <f>C106</f>
        <v>280</v>
      </c>
      <c r="E106" s="5">
        <f aca="true" t="shared" si="11" ref="E106:N106">D106</f>
        <v>280</v>
      </c>
      <c r="F106" s="5">
        <f t="shared" si="11"/>
        <v>280</v>
      </c>
      <c r="G106" s="5">
        <f t="shared" si="11"/>
        <v>280</v>
      </c>
      <c r="H106" s="5">
        <f t="shared" si="11"/>
        <v>280</v>
      </c>
      <c r="I106" s="5">
        <f t="shared" si="11"/>
        <v>280</v>
      </c>
      <c r="J106" s="5">
        <f t="shared" si="11"/>
        <v>280</v>
      </c>
      <c r="K106" s="5">
        <f t="shared" si="11"/>
        <v>280</v>
      </c>
      <c r="L106" s="5">
        <f t="shared" si="11"/>
        <v>280</v>
      </c>
      <c r="M106" s="5">
        <f t="shared" si="11"/>
        <v>280</v>
      </c>
      <c r="N106" s="5">
        <f t="shared" si="11"/>
        <v>280</v>
      </c>
      <c r="O106" s="17">
        <f t="shared" si="9"/>
        <v>3360</v>
      </c>
      <c r="P106" s="5">
        <f>1995+105+32.95+152.65</f>
        <v>2285.6</v>
      </c>
      <c r="Q106">
        <f t="shared" si="7"/>
        <v>96</v>
      </c>
    </row>
    <row r="107" spans="1:17" ht="15">
      <c r="A107" s="92" t="s">
        <v>82</v>
      </c>
      <c r="B107">
        <v>6960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7">
        <f t="shared" si="9"/>
        <v>0</v>
      </c>
      <c r="P107" s="5"/>
      <c r="Q107">
        <f t="shared" si="7"/>
        <v>97</v>
      </c>
    </row>
    <row r="108" spans="1:17" ht="15">
      <c r="A108" s="92" t="s">
        <v>83</v>
      </c>
      <c r="B108">
        <v>7000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7">
        <f t="shared" si="9"/>
        <v>0</v>
      </c>
      <c r="P108" s="5"/>
      <c r="Q108">
        <f t="shared" si="7"/>
        <v>98</v>
      </c>
    </row>
    <row r="109" spans="1:17" ht="15">
      <c r="A109" s="92" t="s">
        <v>84</v>
      </c>
      <c r="B109">
        <v>7500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7">
        <f t="shared" si="9"/>
        <v>0</v>
      </c>
      <c r="P109" s="5"/>
      <c r="Q109">
        <f aca="true" t="shared" si="12" ref="Q109:Q121">Q108+1</f>
        <v>99</v>
      </c>
    </row>
    <row r="110" spans="1:17" ht="15">
      <c r="A110" s="92" t="s">
        <v>102</v>
      </c>
      <c r="B110">
        <v>7510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7">
        <f t="shared" si="9"/>
        <v>0</v>
      </c>
      <c r="P110" s="5"/>
      <c r="Q110">
        <f t="shared" si="12"/>
        <v>100</v>
      </c>
    </row>
    <row r="111" spans="1:17" ht="15">
      <c r="A111" s="92" t="s">
        <v>103</v>
      </c>
      <c r="B111">
        <v>7800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7">
        <f t="shared" si="9"/>
        <v>0</v>
      </c>
      <c r="P111" s="5"/>
      <c r="Q111">
        <f t="shared" si="12"/>
        <v>101</v>
      </c>
    </row>
    <row r="112" spans="1:17" ht="15">
      <c r="A112" s="92" t="s">
        <v>104</v>
      </c>
      <c r="B112">
        <v>7810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7">
        <f t="shared" si="9"/>
        <v>0</v>
      </c>
      <c r="P112" s="5"/>
      <c r="Q112">
        <f t="shared" si="12"/>
        <v>102</v>
      </c>
    </row>
    <row r="113" spans="1:17" ht="15">
      <c r="A113" s="92" t="s">
        <v>105</v>
      </c>
      <c r="B113">
        <v>7820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7">
        <f t="shared" si="9"/>
        <v>0</v>
      </c>
      <c r="P113" s="5"/>
      <c r="Q113">
        <f t="shared" si="12"/>
        <v>103</v>
      </c>
    </row>
    <row r="114" spans="1:17" ht="15">
      <c r="A114" s="92" t="s">
        <v>85</v>
      </c>
      <c r="B114">
        <v>7830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7">
        <f t="shared" si="9"/>
        <v>0</v>
      </c>
      <c r="P114" s="5"/>
      <c r="Q114">
        <f t="shared" si="12"/>
        <v>104</v>
      </c>
    </row>
    <row r="115" spans="1:17" ht="15">
      <c r="A115" s="92" t="s">
        <v>86</v>
      </c>
      <c r="B115">
        <v>7840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7">
        <f t="shared" si="9"/>
        <v>0</v>
      </c>
      <c r="P115" s="5"/>
      <c r="Q115">
        <f t="shared" si="12"/>
        <v>105</v>
      </c>
    </row>
    <row r="116" spans="1:17" ht="15">
      <c r="A116" s="92" t="s">
        <v>106</v>
      </c>
      <c r="B116">
        <v>7850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7">
        <f t="shared" si="9"/>
        <v>0</v>
      </c>
      <c r="P116" s="5"/>
      <c r="Q116">
        <f t="shared" si="12"/>
        <v>106</v>
      </c>
    </row>
    <row r="117" spans="1:17" ht="15">
      <c r="A117" s="92" t="s">
        <v>107</v>
      </c>
      <c r="B117">
        <v>7910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7">
        <f t="shared" si="9"/>
        <v>0</v>
      </c>
      <c r="P117" s="5"/>
      <c r="Q117">
        <f t="shared" si="12"/>
        <v>107</v>
      </c>
    </row>
    <row r="118" spans="1:17" ht="15">
      <c r="A118" s="92" t="s">
        <v>87</v>
      </c>
      <c r="B118">
        <v>7920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7">
        <f t="shared" si="9"/>
        <v>0</v>
      </c>
      <c r="P118" s="5"/>
      <c r="Q118">
        <f t="shared" si="12"/>
        <v>108</v>
      </c>
    </row>
    <row r="119" spans="1:17" ht="15">
      <c r="A119" s="92" t="s">
        <v>108</v>
      </c>
      <c r="B119">
        <v>7930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7">
        <f t="shared" si="9"/>
        <v>0</v>
      </c>
      <c r="P119" s="5"/>
      <c r="Q119">
        <f t="shared" si="12"/>
        <v>109</v>
      </c>
    </row>
    <row r="120" spans="1:17" ht="15">
      <c r="A120" s="92" t="s">
        <v>109</v>
      </c>
      <c r="B120">
        <v>7931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7">
        <f>SUM(C120:N120)</f>
        <v>0</v>
      </c>
      <c r="P120" s="5"/>
      <c r="Q120">
        <f t="shared" si="12"/>
        <v>110</v>
      </c>
    </row>
    <row r="121" spans="1:17" ht="15.75" thickBot="1">
      <c r="A121" s="134" t="s">
        <v>88</v>
      </c>
      <c r="B121" s="116"/>
      <c r="C121" s="117">
        <f>SUM(C43:C120)</f>
        <v>490</v>
      </c>
      <c r="D121" s="117">
        <f aca="true" t="shared" si="13" ref="D121:M121">SUM(D43:D120)</f>
        <v>490</v>
      </c>
      <c r="E121" s="117">
        <f t="shared" si="13"/>
        <v>490</v>
      </c>
      <c r="F121" s="117">
        <f t="shared" si="13"/>
        <v>490</v>
      </c>
      <c r="G121" s="117">
        <f t="shared" si="13"/>
        <v>490</v>
      </c>
      <c r="H121" s="117">
        <f t="shared" si="13"/>
        <v>490</v>
      </c>
      <c r="I121" s="117">
        <f t="shared" si="13"/>
        <v>490</v>
      </c>
      <c r="J121" s="117">
        <f t="shared" si="13"/>
        <v>490</v>
      </c>
      <c r="K121" s="117">
        <f t="shared" si="13"/>
        <v>490</v>
      </c>
      <c r="L121" s="117">
        <f t="shared" si="13"/>
        <v>490</v>
      </c>
      <c r="M121" s="117">
        <f t="shared" si="13"/>
        <v>490</v>
      </c>
      <c r="N121" s="117">
        <f>SUM(N43:N120)</f>
        <v>490</v>
      </c>
      <c r="O121" s="117">
        <f>SUM(O43:O120)</f>
        <v>5880</v>
      </c>
      <c r="P121" s="117">
        <f>SUM(P43:P120)</f>
        <v>3230.02</v>
      </c>
      <c r="Q121" s="121">
        <f t="shared" si="12"/>
        <v>111</v>
      </c>
    </row>
    <row r="122" spans="1:16" ht="15">
      <c r="A122" s="94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5"/>
    </row>
    <row r="123" spans="1:17" ht="15.75" thickBot="1">
      <c r="A123" s="96" t="s">
        <v>89</v>
      </c>
      <c r="B123" s="46"/>
      <c r="C123" s="45">
        <f>+C31-C121</f>
        <v>5921.92</v>
      </c>
      <c r="D123" s="45">
        <f aca="true" t="shared" si="14" ref="D123:O123">+D31-D121</f>
        <v>5921.92</v>
      </c>
      <c r="E123" s="45">
        <f t="shared" si="14"/>
        <v>5921.92</v>
      </c>
      <c r="F123" s="45">
        <f t="shared" si="14"/>
        <v>5921.92</v>
      </c>
      <c r="G123" s="45">
        <f t="shared" si="14"/>
        <v>5921.92</v>
      </c>
      <c r="H123" s="45">
        <f t="shared" si="14"/>
        <v>5921.92</v>
      </c>
      <c r="I123" s="45">
        <f t="shared" si="14"/>
        <v>5921.92</v>
      </c>
      <c r="J123" s="45">
        <f t="shared" si="14"/>
        <v>5921.92</v>
      </c>
      <c r="K123" s="45">
        <f t="shared" si="14"/>
        <v>5921.92</v>
      </c>
      <c r="L123" s="45">
        <f t="shared" si="14"/>
        <v>5921.92</v>
      </c>
      <c r="M123" s="45">
        <f t="shared" si="14"/>
        <v>5921.92</v>
      </c>
      <c r="N123" s="45">
        <f t="shared" si="14"/>
        <v>5921.92</v>
      </c>
      <c r="O123" s="45">
        <f t="shared" si="14"/>
        <v>71063.04</v>
      </c>
      <c r="P123" s="45">
        <f>+P31-P121</f>
        <v>83012.03</v>
      </c>
      <c r="Q123" s="10">
        <f>Q121+1</f>
        <v>112</v>
      </c>
    </row>
    <row r="124" ht="15.75" thickTop="1"/>
  </sheetData>
  <printOptions horizontalCentered="1"/>
  <pageMargins left="0.25" right="0.25" top="1" bottom="0.5" header="0.3" footer="0.3"/>
  <pageSetup horizontalDpi="600" verticalDpi="600" orientation="landscape" scale="70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Q44" sqref="Q44"/>
    </sheetView>
  </sheetViews>
  <sheetFormatPr defaultColWidth="9.140625" defaultRowHeight="15"/>
  <cols>
    <col min="1" max="1" width="30.7109375" style="0" bestFit="1" customWidth="1"/>
    <col min="2" max="2" width="11.00390625" style="0" customWidth="1"/>
    <col min="3" max="13" width="9.00390625" style="0" customWidth="1"/>
    <col min="14" max="14" width="10.140625" style="39" customWidth="1"/>
    <col min="15" max="15" width="9.00390625" style="5" customWidth="1"/>
    <col min="16" max="16" width="8.7109375" style="0" bestFit="1" customWidth="1"/>
    <col min="17" max="17" width="8.421875" style="0" bestFit="1" customWidth="1"/>
  </cols>
  <sheetData>
    <row r="1" spans="1:17" ht="15.75" thickBot="1">
      <c r="A1" s="92" t="s">
        <v>183</v>
      </c>
      <c r="B1" s="92" t="s">
        <v>167</v>
      </c>
      <c r="C1" s="92" t="s">
        <v>168</v>
      </c>
      <c r="D1" s="92" t="s">
        <v>169</v>
      </c>
      <c r="E1" s="92" t="s">
        <v>170</v>
      </c>
      <c r="F1" s="92" t="s">
        <v>171</v>
      </c>
      <c r="G1" s="92" t="s">
        <v>172</v>
      </c>
      <c r="H1" s="92" t="s">
        <v>173</v>
      </c>
      <c r="I1" s="92" t="s">
        <v>174</v>
      </c>
      <c r="J1" s="92" t="s">
        <v>175</v>
      </c>
      <c r="K1" s="92" t="s">
        <v>176</v>
      </c>
      <c r="L1" s="92" t="s">
        <v>177</v>
      </c>
      <c r="M1" s="92" t="s">
        <v>178</v>
      </c>
      <c r="N1" s="92" t="s">
        <v>179</v>
      </c>
      <c r="O1" s="92" t="s">
        <v>180</v>
      </c>
      <c r="P1" s="92" t="s">
        <v>181</v>
      </c>
      <c r="Q1" s="92" t="s">
        <v>182</v>
      </c>
    </row>
    <row r="2" spans="1:17" ht="30.75" thickBot="1">
      <c r="A2" s="157" t="s">
        <v>207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" t="s">
        <v>119</v>
      </c>
      <c r="M2" s="2" t="s">
        <v>120</v>
      </c>
      <c r="N2" s="43" t="s">
        <v>121</v>
      </c>
      <c r="O2" s="179" t="s">
        <v>218</v>
      </c>
      <c r="P2" s="172" t="s">
        <v>132</v>
      </c>
      <c r="Q2" s="165"/>
    </row>
    <row r="3" spans="1:16" ht="15">
      <c r="A3" s="93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4"/>
      <c r="O3" s="17">
        <f aca="true" t="shared" si="0" ref="O3:O67">SUM(C3:N3)</f>
        <v>0</v>
      </c>
      <c r="P3" s="5"/>
    </row>
    <row r="4" spans="1:17" ht="15">
      <c r="A4" s="92" t="s">
        <v>1</v>
      </c>
      <c r="B4">
        <v>4011</v>
      </c>
      <c r="O4" s="17">
        <f t="shared" si="0"/>
        <v>0</v>
      </c>
      <c r="P4" s="5"/>
      <c r="Q4">
        <v>1</v>
      </c>
    </row>
    <row r="5" spans="1:17" ht="15">
      <c r="A5" s="92" t="s">
        <v>2</v>
      </c>
      <c r="B5">
        <v>4012</v>
      </c>
      <c r="O5" s="17">
        <f t="shared" si="0"/>
        <v>0</v>
      </c>
      <c r="P5" s="5"/>
      <c r="Q5">
        <f>Q4+1</f>
        <v>2</v>
      </c>
    </row>
    <row r="6" spans="1:17" ht="15">
      <c r="A6" s="92" t="s">
        <v>91</v>
      </c>
      <c r="B6">
        <v>4013</v>
      </c>
      <c r="O6" s="17">
        <f t="shared" si="0"/>
        <v>0</v>
      </c>
      <c r="P6" s="5"/>
      <c r="Q6">
        <f aca="true" t="shared" si="1" ref="Q6:Q31">Q5+1</f>
        <v>3</v>
      </c>
    </row>
    <row r="7" spans="1:17" ht="15">
      <c r="A7" s="92" t="s">
        <v>3</v>
      </c>
      <c r="B7">
        <v>4014</v>
      </c>
      <c r="O7" s="17">
        <f t="shared" si="0"/>
        <v>0</v>
      </c>
      <c r="P7" s="5"/>
      <c r="Q7">
        <f t="shared" si="1"/>
        <v>4</v>
      </c>
    </row>
    <row r="8" spans="1:17" ht="15">
      <c r="A8" s="92" t="s">
        <v>92</v>
      </c>
      <c r="B8">
        <v>4016</v>
      </c>
      <c r="O8" s="17">
        <f t="shared" si="0"/>
        <v>0</v>
      </c>
      <c r="P8" s="5"/>
      <c r="Q8">
        <f t="shared" si="1"/>
        <v>5</v>
      </c>
    </row>
    <row r="9" spans="1:17" ht="15">
      <c r="A9" s="92" t="s">
        <v>4</v>
      </c>
      <c r="B9">
        <v>4017</v>
      </c>
      <c r="O9" s="17">
        <f t="shared" si="0"/>
        <v>0</v>
      </c>
      <c r="P9" s="5"/>
      <c r="Q9">
        <f t="shared" si="1"/>
        <v>6</v>
      </c>
    </row>
    <row r="10" spans="1:17" ht="15">
      <c r="A10" s="92" t="s">
        <v>93</v>
      </c>
      <c r="B10">
        <v>4018</v>
      </c>
      <c r="O10" s="17">
        <f t="shared" si="0"/>
        <v>0</v>
      </c>
      <c r="P10" s="5"/>
      <c r="Q10">
        <f t="shared" si="1"/>
        <v>7</v>
      </c>
    </row>
    <row r="11" spans="1:17" ht="15">
      <c r="A11" s="92" t="s">
        <v>5</v>
      </c>
      <c r="B11">
        <v>4020</v>
      </c>
      <c r="O11" s="17">
        <f t="shared" si="0"/>
        <v>0</v>
      </c>
      <c r="P11" s="5"/>
      <c r="Q11">
        <f t="shared" si="1"/>
        <v>8</v>
      </c>
    </row>
    <row r="12" spans="1:17" ht="15">
      <c r="A12" s="92" t="s">
        <v>6</v>
      </c>
      <c r="B12">
        <v>4021</v>
      </c>
      <c r="O12" s="17">
        <f t="shared" si="0"/>
        <v>0</v>
      </c>
      <c r="P12" s="5"/>
      <c r="Q12">
        <f t="shared" si="1"/>
        <v>9</v>
      </c>
    </row>
    <row r="13" spans="1:17" ht="15">
      <c r="A13" s="92" t="s">
        <v>7</v>
      </c>
      <c r="B13">
        <v>4022</v>
      </c>
      <c r="O13" s="17">
        <f t="shared" si="0"/>
        <v>0</v>
      </c>
      <c r="P13" s="5"/>
      <c r="Q13">
        <f t="shared" si="1"/>
        <v>10</v>
      </c>
    </row>
    <row r="14" spans="1:17" ht="15">
      <c r="A14" s="92" t="s">
        <v>8</v>
      </c>
      <c r="B14">
        <v>4024</v>
      </c>
      <c r="O14" s="17">
        <f t="shared" si="0"/>
        <v>0</v>
      </c>
      <c r="P14" s="5"/>
      <c r="Q14">
        <f t="shared" si="1"/>
        <v>11</v>
      </c>
    </row>
    <row r="15" spans="1:17" ht="15">
      <c r="A15" s="92" t="s">
        <v>9</v>
      </c>
      <c r="B15">
        <v>4030</v>
      </c>
      <c r="O15" s="17">
        <f t="shared" si="0"/>
        <v>0</v>
      </c>
      <c r="P15" s="5"/>
      <c r="Q15">
        <f t="shared" si="1"/>
        <v>12</v>
      </c>
    </row>
    <row r="16" spans="1:17" ht="15">
      <c r="A16" s="92" t="s">
        <v>10</v>
      </c>
      <c r="B16">
        <v>4031</v>
      </c>
      <c r="O16" s="17">
        <f t="shared" si="0"/>
        <v>0</v>
      </c>
      <c r="P16" s="5"/>
      <c r="Q16">
        <f t="shared" si="1"/>
        <v>13</v>
      </c>
    </row>
    <row r="17" spans="1:17" ht="15">
      <c r="A17" s="92" t="s">
        <v>11</v>
      </c>
      <c r="B17">
        <v>4040</v>
      </c>
      <c r="O17" s="17">
        <f t="shared" si="0"/>
        <v>0</v>
      </c>
      <c r="P17" s="5"/>
      <c r="Q17">
        <f t="shared" si="1"/>
        <v>14</v>
      </c>
    </row>
    <row r="18" spans="1:17" ht="15">
      <c r="A18" s="92" t="s">
        <v>12</v>
      </c>
      <c r="B18">
        <v>4041</v>
      </c>
      <c r="O18" s="17">
        <f t="shared" si="0"/>
        <v>0</v>
      </c>
      <c r="P18" s="5">
        <v>729.24</v>
      </c>
      <c r="Q18">
        <f t="shared" si="1"/>
        <v>15</v>
      </c>
    </row>
    <row r="19" spans="1:17" ht="15">
      <c r="A19" s="92" t="s">
        <v>13</v>
      </c>
      <c r="B19">
        <v>4042</v>
      </c>
      <c r="O19" s="17">
        <f t="shared" si="0"/>
        <v>0</v>
      </c>
      <c r="P19" s="5"/>
      <c r="Q19">
        <f t="shared" si="1"/>
        <v>16</v>
      </c>
    </row>
    <row r="20" spans="1:17" ht="15">
      <c r="A20" s="92" t="s">
        <v>14</v>
      </c>
      <c r="B20">
        <v>4044</v>
      </c>
      <c r="O20" s="17">
        <f t="shared" si="0"/>
        <v>0</v>
      </c>
      <c r="P20" s="5"/>
      <c r="Q20">
        <f t="shared" si="1"/>
        <v>17</v>
      </c>
    </row>
    <row r="21" spans="1:17" ht="15">
      <c r="A21" s="92" t="s">
        <v>156</v>
      </c>
      <c r="B21">
        <v>4046</v>
      </c>
      <c r="O21" s="17"/>
      <c r="P21" s="5"/>
      <c r="Q21">
        <f t="shared" si="1"/>
        <v>18</v>
      </c>
    </row>
    <row r="22" spans="1:17" ht="15">
      <c r="A22" s="92" t="s">
        <v>15</v>
      </c>
      <c r="B22">
        <v>4047</v>
      </c>
      <c r="O22" s="17">
        <f t="shared" si="0"/>
        <v>0</v>
      </c>
      <c r="P22" s="5"/>
      <c r="Q22">
        <f t="shared" si="1"/>
        <v>19</v>
      </c>
    </row>
    <row r="23" spans="1:17" ht="15">
      <c r="A23" s="92" t="s">
        <v>16</v>
      </c>
      <c r="B23">
        <v>4880</v>
      </c>
      <c r="O23" s="17">
        <f t="shared" si="0"/>
        <v>0</v>
      </c>
      <c r="P23" s="5"/>
      <c r="Q23">
        <f t="shared" si="1"/>
        <v>20</v>
      </c>
    </row>
    <row r="24" spans="1:17" ht="15">
      <c r="A24" s="92" t="s">
        <v>123</v>
      </c>
      <c r="B24">
        <v>4901</v>
      </c>
      <c r="O24" s="17">
        <f t="shared" si="0"/>
        <v>0</v>
      </c>
      <c r="P24" s="5"/>
      <c r="Q24">
        <f t="shared" si="1"/>
        <v>21</v>
      </c>
    </row>
    <row r="25" spans="1:17" ht="15">
      <c r="A25" s="92" t="s">
        <v>125</v>
      </c>
      <c r="B25">
        <v>4910</v>
      </c>
      <c r="O25" s="17">
        <f t="shared" si="0"/>
        <v>0</v>
      </c>
      <c r="P25" s="5"/>
      <c r="Q25">
        <f t="shared" si="1"/>
        <v>22</v>
      </c>
    </row>
    <row r="26" spans="1:17" ht="15">
      <c r="A26" s="92" t="s">
        <v>17</v>
      </c>
      <c r="B26">
        <v>4920</v>
      </c>
      <c r="O26" s="17">
        <f t="shared" si="0"/>
        <v>0</v>
      </c>
      <c r="P26" s="5"/>
      <c r="Q26">
        <f t="shared" si="1"/>
        <v>23</v>
      </c>
    </row>
    <row r="27" spans="1:17" ht="15">
      <c r="A27" s="92" t="s">
        <v>18</v>
      </c>
      <c r="B27">
        <v>4921</v>
      </c>
      <c r="O27" s="17">
        <f t="shared" si="0"/>
        <v>0</v>
      </c>
      <c r="P27" s="5"/>
      <c r="Q27">
        <f t="shared" si="1"/>
        <v>24</v>
      </c>
    </row>
    <row r="28" spans="1:17" ht="15">
      <c r="A28" s="92" t="s">
        <v>19</v>
      </c>
      <c r="B28">
        <v>4930</v>
      </c>
      <c r="O28" s="17">
        <f t="shared" si="0"/>
        <v>0</v>
      </c>
      <c r="P28" s="5"/>
      <c r="Q28">
        <f t="shared" si="1"/>
        <v>25</v>
      </c>
    </row>
    <row r="29" spans="1:17" ht="15">
      <c r="A29" s="93" t="s">
        <v>20</v>
      </c>
      <c r="B29">
        <v>4990</v>
      </c>
      <c r="O29" s="17">
        <f t="shared" si="0"/>
        <v>0</v>
      </c>
      <c r="P29" s="5"/>
      <c r="Q29">
        <f t="shared" si="1"/>
        <v>26</v>
      </c>
    </row>
    <row r="30" spans="1:17" ht="15">
      <c r="A30" s="92" t="s">
        <v>21</v>
      </c>
      <c r="B30">
        <v>4992</v>
      </c>
      <c r="O30" s="17">
        <f t="shared" si="0"/>
        <v>0</v>
      </c>
      <c r="P30" s="5"/>
      <c r="Q30">
        <f t="shared" si="1"/>
        <v>27</v>
      </c>
    </row>
    <row r="31" spans="1:17" ht="15.75" thickBot="1">
      <c r="A31" s="134" t="s">
        <v>22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35"/>
      <c r="O31" s="118">
        <f t="shared" si="0"/>
        <v>0</v>
      </c>
      <c r="P31" s="118">
        <f>SUBTOTAL(109,P2:P30)</f>
        <v>729.24</v>
      </c>
      <c r="Q31" s="121">
        <f t="shared" si="1"/>
        <v>28</v>
      </c>
    </row>
    <row r="32" spans="1:16" ht="15">
      <c r="A32" s="92" t="s">
        <v>23</v>
      </c>
      <c r="O32" s="17">
        <f t="shared" si="0"/>
        <v>0</v>
      </c>
      <c r="P32" s="5"/>
    </row>
    <row r="33" spans="1:17" ht="15">
      <c r="A33" s="92" t="s">
        <v>24</v>
      </c>
      <c r="O33" s="17">
        <f t="shared" si="0"/>
        <v>0</v>
      </c>
      <c r="P33" s="5"/>
      <c r="Q33">
        <f>Q31+1</f>
        <v>29</v>
      </c>
    </row>
    <row r="34" spans="1:17" ht="15">
      <c r="A34" s="92" t="s">
        <v>25</v>
      </c>
      <c r="B34">
        <v>5010</v>
      </c>
      <c r="O34" s="17">
        <f t="shared" si="0"/>
        <v>0</v>
      </c>
      <c r="P34" s="5"/>
      <c r="Q34">
        <f>Q33+1</f>
        <v>30</v>
      </c>
    </row>
    <row r="35" spans="1:17" ht="15">
      <c r="A35" s="92" t="s">
        <v>26</v>
      </c>
      <c r="B35">
        <v>4970</v>
      </c>
      <c r="O35" s="17">
        <f t="shared" si="0"/>
        <v>0</v>
      </c>
      <c r="P35" s="5"/>
      <c r="Q35">
        <f>Q34+1</f>
        <v>31</v>
      </c>
    </row>
    <row r="36" spans="1:16" ht="15">
      <c r="A36" s="92" t="s">
        <v>27</v>
      </c>
      <c r="O36" s="17">
        <f t="shared" si="0"/>
        <v>0</v>
      </c>
      <c r="P36" s="5"/>
    </row>
    <row r="37" spans="1:16" ht="15">
      <c r="A37" s="94" t="s">
        <v>23</v>
      </c>
      <c r="O37" s="17">
        <f t="shared" si="0"/>
        <v>0</v>
      </c>
      <c r="P37" s="5"/>
    </row>
    <row r="38" spans="1:16" ht="15">
      <c r="A38" s="92"/>
      <c r="O38" s="17">
        <f t="shared" si="0"/>
        <v>0</v>
      </c>
      <c r="P38" s="5"/>
    </row>
    <row r="39" spans="1:16" ht="15">
      <c r="A39" s="92" t="s">
        <v>28</v>
      </c>
      <c r="O39" s="17">
        <f t="shared" si="0"/>
        <v>0</v>
      </c>
      <c r="P39" s="5"/>
    </row>
    <row r="40" spans="1:16" ht="15">
      <c r="A40" s="92"/>
      <c r="O40" s="17">
        <f t="shared" si="0"/>
        <v>0</v>
      </c>
      <c r="P40" s="5"/>
    </row>
    <row r="41" spans="1:16" ht="15">
      <c r="A41" s="95" t="s">
        <v>29</v>
      </c>
      <c r="O41" s="17">
        <f t="shared" si="0"/>
        <v>0</v>
      </c>
      <c r="P41" s="5"/>
    </row>
    <row r="42" spans="1:17" ht="15">
      <c r="A42" s="92" t="s">
        <v>25</v>
      </c>
      <c r="B42">
        <v>5010</v>
      </c>
      <c r="O42" s="17"/>
      <c r="P42" s="5"/>
      <c r="Q42">
        <v>32</v>
      </c>
    </row>
    <row r="43" spans="1:17" ht="15">
      <c r="A43" s="92" t="s">
        <v>30</v>
      </c>
      <c r="B43">
        <v>6000</v>
      </c>
      <c r="O43" s="17">
        <f t="shared" si="0"/>
        <v>0</v>
      </c>
      <c r="P43" s="5"/>
      <c r="Q43">
        <f>Q42+1</f>
        <v>33</v>
      </c>
    </row>
    <row r="44" spans="1:17" ht="15">
      <c r="A44" s="92" t="s">
        <v>31</v>
      </c>
      <c r="B44">
        <v>6005</v>
      </c>
      <c r="O44" s="17">
        <f t="shared" si="0"/>
        <v>0</v>
      </c>
      <c r="P44" s="5"/>
      <c r="Q44">
        <f>Q43+1</f>
        <v>34</v>
      </c>
    </row>
    <row r="45" spans="1:17" ht="15">
      <c r="A45" s="92" t="s">
        <v>32</v>
      </c>
      <c r="B45">
        <v>6010</v>
      </c>
      <c r="O45" s="17">
        <f t="shared" si="0"/>
        <v>0</v>
      </c>
      <c r="P45" s="5"/>
      <c r="Q45">
        <f aca="true" t="shared" si="2" ref="Q45:Q108">Q44+1</f>
        <v>35</v>
      </c>
    </row>
    <row r="46" spans="1:17" ht="15">
      <c r="A46" s="92" t="s">
        <v>154</v>
      </c>
      <c r="O46" s="17">
        <f t="shared" si="0"/>
        <v>0</v>
      </c>
      <c r="P46" s="5"/>
      <c r="Q46">
        <f t="shared" si="2"/>
        <v>36</v>
      </c>
    </row>
    <row r="47" spans="1:17" ht="15">
      <c r="A47" s="92" t="s">
        <v>33</v>
      </c>
      <c r="B47">
        <v>6110</v>
      </c>
      <c r="O47" s="17">
        <f t="shared" si="0"/>
        <v>0</v>
      </c>
      <c r="P47" s="5"/>
      <c r="Q47">
        <f t="shared" si="2"/>
        <v>37</v>
      </c>
    </row>
    <row r="48" spans="1:17" ht="15">
      <c r="A48" s="92" t="s">
        <v>34</v>
      </c>
      <c r="B48">
        <v>6120</v>
      </c>
      <c r="O48" s="17">
        <f t="shared" si="0"/>
        <v>0</v>
      </c>
      <c r="P48" s="5"/>
      <c r="Q48">
        <f t="shared" si="2"/>
        <v>38</v>
      </c>
    </row>
    <row r="49" spans="1:17" ht="15">
      <c r="A49" s="92" t="s">
        <v>35</v>
      </c>
      <c r="B49">
        <v>6130</v>
      </c>
      <c r="O49" s="17">
        <f t="shared" si="0"/>
        <v>0</v>
      </c>
      <c r="P49" s="5"/>
      <c r="Q49">
        <f t="shared" si="2"/>
        <v>39</v>
      </c>
    </row>
    <row r="50" spans="1:17" ht="15">
      <c r="A50" s="92" t="s">
        <v>36</v>
      </c>
      <c r="B50">
        <v>6140</v>
      </c>
      <c r="O50" s="17">
        <f t="shared" si="0"/>
        <v>0</v>
      </c>
      <c r="P50" s="5"/>
      <c r="Q50">
        <f t="shared" si="2"/>
        <v>40</v>
      </c>
    </row>
    <row r="51" spans="1:17" ht="15">
      <c r="A51" s="92" t="s">
        <v>37</v>
      </c>
      <c r="B51">
        <v>6150</v>
      </c>
      <c r="O51" s="17">
        <f t="shared" si="0"/>
        <v>0</v>
      </c>
      <c r="P51" s="5"/>
      <c r="Q51">
        <f t="shared" si="2"/>
        <v>41</v>
      </c>
    </row>
    <row r="52" spans="1:17" ht="15">
      <c r="A52" s="92" t="s">
        <v>38</v>
      </c>
      <c r="B52">
        <v>6155</v>
      </c>
      <c r="O52" s="17">
        <f t="shared" si="0"/>
        <v>0</v>
      </c>
      <c r="P52" s="5"/>
      <c r="Q52">
        <f t="shared" si="2"/>
        <v>42</v>
      </c>
    </row>
    <row r="53" spans="1:17" ht="15">
      <c r="A53" s="92" t="s">
        <v>94</v>
      </c>
      <c r="B53">
        <v>6170</v>
      </c>
      <c r="O53" s="17">
        <f t="shared" si="0"/>
        <v>0</v>
      </c>
      <c r="P53" s="5"/>
      <c r="Q53">
        <f t="shared" si="2"/>
        <v>43</v>
      </c>
    </row>
    <row r="54" spans="1:17" ht="15">
      <c r="A54" s="92" t="s">
        <v>95</v>
      </c>
      <c r="B54">
        <v>6172</v>
      </c>
      <c r="O54" s="17">
        <f t="shared" si="0"/>
        <v>0</v>
      </c>
      <c r="P54" s="5"/>
      <c r="Q54">
        <f t="shared" si="2"/>
        <v>44</v>
      </c>
    </row>
    <row r="55" spans="1:17" ht="15">
      <c r="A55" s="92" t="s">
        <v>96</v>
      </c>
      <c r="B55">
        <v>6180</v>
      </c>
      <c r="O55" s="17">
        <f t="shared" si="0"/>
        <v>0</v>
      </c>
      <c r="P55" s="5"/>
      <c r="Q55">
        <f t="shared" si="2"/>
        <v>45</v>
      </c>
    </row>
    <row r="56" spans="1:17" ht="15">
      <c r="A56" s="92" t="s">
        <v>97</v>
      </c>
      <c r="B56">
        <v>6182</v>
      </c>
      <c r="O56" s="17">
        <f t="shared" si="0"/>
        <v>0</v>
      </c>
      <c r="P56" s="5"/>
      <c r="Q56">
        <f t="shared" si="2"/>
        <v>46</v>
      </c>
    </row>
    <row r="57" spans="1:17" ht="15">
      <c r="A57" s="92" t="s">
        <v>98</v>
      </c>
      <c r="B57">
        <v>6200</v>
      </c>
      <c r="O57" s="17">
        <f t="shared" si="0"/>
        <v>0</v>
      </c>
      <c r="P57" s="5"/>
      <c r="Q57">
        <f t="shared" si="2"/>
        <v>47</v>
      </c>
    </row>
    <row r="58" spans="1:17" ht="15">
      <c r="A58" s="92" t="s">
        <v>39</v>
      </c>
      <c r="B58">
        <v>6210</v>
      </c>
      <c r="O58" s="17">
        <f t="shared" si="0"/>
        <v>0</v>
      </c>
      <c r="P58" s="5"/>
      <c r="Q58">
        <f t="shared" si="2"/>
        <v>48</v>
      </c>
    </row>
    <row r="59" spans="1:17" ht="15">
      <c r="A59" s="92" t="s">
        <v>40</v>
      </c>
      <c r="B59">
        <v>6210</v>
      </c>
      <c r="O59" s="17">
        <f t="shared" si="0"/>
        <v>0</v>
      </c>
      <c r="P59" s="5"/>
      <c r="Q59">
        <f t="shared" si="2"/>
        <v>49</v>
      </c>
    </row>
    <row r="60" spans="1:17" ht="15">
      <c r="A60" s="92" t="s">
        <v>41</v>
      </c>
      <c r="B60">
        <v>6221</v>
      </c>
      <c r="O60" s="17">
        <f t="shared" si="0"/>
        <v>0</v>
      </c>
      <c r="P60" s="5"/>
      <c r="Q60">
        <f t="shared" si="2"/>
        <v>50</v>
      </c>
    </row>
    <row r="61" spans="1:17" ht="15">
      <c r="A61" s="92" t="s">
        <v>42</v>
      </c>
      <c r="B61">
        <v>6222</v>
      </c>
      <c r="O61" s="17">
        <f t="shared" si="0"/>
        <v>0</v>
      </c>
      <c r="P61" s="5"/>
      <c r="Q61">
        <f t="shared" si="2"/>
        <v>51</v>
      </c>
    </row>
    <row r="62" spans="1:17" ht="15">
      <c r="A62" s="92" t="s">
        <v>43</v>
      </c>
      <c r="B62">
        <v>6223</v>
      </c>
      <c r="O62" s="17">
        <f t="shared" si="0"/>
        <v>0</v>
      </c>
      <c r="P62" s="5"/>
      <c r="Q62">
        <f t="shared" si="2"/>
        <v>52</v>
      </c>
    </row>
    <row r="63" spans="1:17" ht="15">
      <c r="A63" s="92" t="s">
        <v>44</v>
      </c>
      <c r="B63">
        <v>6224</v>
      </c>
      <c r="O63" s="17">
        <f t="shared" si="0"/>
        <v>0</v>
      </c>
      <c r="P63" s="5"/>
      <c r="Q63">
        <f t="shared" si="2"/>
        <v>53</v>
      </c>
    </row>
    <row r="64" spans="1:17" ht="15">
      <c r="A64" s="92" t="s">
        <v>45</v>
      </c>
      <c r="B64">
        <v>6230</v>
      </c>
      <c r="O64" s="17">
        <f t="shared" si="0"/>
        <v>0</v>
      </c>
      <c r="P64" s="5"/>
      <c r="Q64">
        <f t="shared" si="2"/>
        <v>54</v>
      </c>
    </row>
    <row r="65" spans="1:17" ht="15">
      <c r="A65" s="92" t="s">
        <v>46</v>
      </c>
      <c r="B65">
        <v>6240</v>
      </c>
      <c r="O65" s="17">
        <f t="shared" si="0"/>
        <v>0</v>
      </c>
      <c r="P65" s="5"/>
      <c r="Q65">
        <f t="shared" si="2"/>
        <v>55</v>
      </c>
    </row>
    <row r="66" spans="1:17" ht="15">
      <c r="A66" s="92" t="s">
        <v>47</v>
      </c>
      <c r="B66">
        <v>6250</v>
      </c>
      <c r="O66" s="17">
        <f t="shared" si="0"/>
        <v>0</v>
      </c>
      <c r="P66" s="5"/>
      <c r="Q66">
        <f t="shared" si="2"/>
        <v>56</v>
      </c>
    </row>
    <row r="67" spans="1:17" ht="15">
      <c r="A67" s="92" t="s">
        <v>48</v>
      </c>
      <c r="B67">
        <v>6260</v>
      </c>
      <c r="O67" s="17">
        <f t="shared" si="0"/>
        <v>0</v>
      </c>
      <c r="P67" s="5"/>
      <c r="Q67">
        <f t="shared" si="2"/>
        <v>57</v>
      </c>
    </row>
    <row r="68" spans="1:17" ht="15">
      <c r="A68" s="92" t="s">
        <v>49</v>
      </c>
      <c r="B68">
        <v>6300</v>
      </c>
      <c r="O68" s="17">
        <f aca="true" t="shared" si="3" ref="O68:O119">SUM(C68:N68)</f>
        <v>0</v>
      </c>
      <c r="P68" s="5"/>
      <c r="Q68">
        <f t="shared" si="2"/>
        <v>58</v>
      </c>
    </row>
    <row r="69" spans="1:17" ht="15">
      <c r="A69" s="92" t="s">
        <v>50</v>
      </c>
      <c r="B69">
        <v>6301</v>
      </c>
      <c r="O69" s="17">
        <f t="shared" si="3"/>
        <v>0</v>
      </c>
      <c r="P69" s="5"/>
      <c r="Q69">
        <f t="shared" si="2"/>
        <v>59</v>
      </c>
    </row>
    <row r="70" spans="1:17" ht="15">
      <c r="A70" s="92" t="s">
        <v>51</v>
      </c>
      <c r="B70">
        <v>6302</v>
      </c>
      <c r="O70" s="17">
        <f t="shared" si="3"/>
        <v>0</v>
      </c>
      <c r="P70" s="5"/>
      <c r="Q70">
        <f t="shared" si="2"/>
        <v>60</v>
      </c>
    </row>
    <row r="71" spans="1:17" ht="15">
      <c r="A71" s="92" t="s">
        <v>52</v>
      </c>
      <c r="B71">
        <v>6304</v>
      </c>
      <c r="O71" s="17">
        <f t="shared" si="3"/>
        <v>0</v>
      </c>
      <c r="P71" s="5"/>
      <c r="Q71">
        <f t="shared" si="2"/>
        <v>61</v>
      </c>
    </row>
    <row r="72" spans="1:17" ht="15">
      <c r="A72" s="92" t="s">
        <v>53</v>
      </c>
      <c r="B72">
        <v>6310</v>
      </c>
      <c r="O72" s="17">
        <f t="shared" si="3"/>
        <v>0</v>
      </c>
      <c r="P72" s="5"/>
      <c r="Q72">
        <f t="shared" si="2"/>
        <v>62</v>
      </c>
    </row>
    <row r="73" spans="1:17" ht="15">
      <c r="A73" s="92" t="s">
        <v>54</v>
      </c>
      <c r="B73">
        <v>6330</v>
      </c>
      <c r="O73" s="17">
        <f t="shared" si="3"/>
        <v>0</v>
      </c>
      <c r="P73" s="5"/>
      <c r="Q73">
        <f t="shared" si="2"/>
        <v>63</v>
      </c>
    </row>
    <row r="74" spans="1:17" ht="15">
      <c r="A74" s="92" t="s">
        <v>55</v>
      </c>
      <c r="B74">
        <v>6331</v>
      </c>
      <c r="O74" s="17">
        <f t="shared" si="3"/>
        <v>0</v>
      </c>
      <c r="P74" s="5"/>
      <c r="Q74">
        <f t="shared" si="2"/>
        <v>64</v>
      </c>
    </row>
    <row r="75" spans="1:17" ht="15">
      <c r="A75" s="92" t="s">
        <v>56</v>
      </c>
      <c r="B75">
        <v>6340</v>
      </c>
      <c r="O75" s="17">
        <f t="shared" si="3"/>
        <v>0</v>
      </c>
      <c r="P75" s="5"/>
      <c r="Q75">
        <f t="shared" si="2"/>
        <v>65</v>
      </c>
    </row>
    <row r="76" spans="1:17" ht="15" customHeight="1">
      <c r="A76" s="92" t="s">
        <v>57</v>
      </c>
      <c r="B76">
        <v>6400</v>
      </c>
      <c r="O76" s="17">
        <f t="shared" si="3"/>
        <v>0</v>
      </c>
      <c r="P76" s="5"/>
      <c r="Q76">
        <f t="shared" si="2"/>
        <v>66</v>
      </c>
    </row>
    <row r="77" spans="1:17" ht="15">
      <c r="A77" s="92" t="s">
        <v>58</v>
      </c>
      <c r="B77">
        <v>6401</v>
      </c>
      <c r="C77" s="49" t="s">
        <v>158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">
        <v>1200</v>
      </c>
      <c r="O77" s="17">
        <f t="shared" si="3"/>
        <v>1200</v>
      </c>
      <c r="P77" s="5">
        <f>17.84+814.35</f>
        <v>832.19</v>
      </c>
      <c r="Q77">
        <f t="shared" si="2"/>
        <v>67</v>
      </c>
    </row>
    <row r="78" spans="1:17" ht="15">
      <c r="A78" s="92" t="s">
        <v>99</v>
      </c>
      <c r="B78">
        <v>6402</v>
      </c>
      <c r="C78" s="49" t="s">
        <v>158</v>
      </c>
      <c r="N78" s="5">
        <v>1200</v>
      </c>
      <c r="O78" s="17">
        <f t="shared" si="3"/>
        <v>1200</v>
      </c>
      <c r="P78" s="5"/>
      <c r="Q78">
        <f t="shared" si="2"/>
        <v>68</v>
      </c>
    </row>
    <row r="79" spans="1:17" ht="15">
      <c r="A79" s="92" t="s">
        <v>59</v>
      </c>
      <c r="B79">
        <v>6403</v>
      </c>
      <c r="C79" s="49" t="s">
        <v>158</v>
      </c>
      <c r="N79" s="5">
        <v>1200</v>
      </c>
      <c r="O79" s="17">
        <f t="shared" si="3"/>
        <v>1200</v>
      </c>
      <c r="P79" s="5">
        <f>98.38+1591.54+461.59</f>
        <v>2151.51</v>
      </c>
      <c r="Q79">
        <f t="shared" si="2"/>
        <v>69</v>
      </c>
    </row>
    <row r="80" spans="1:17" ht="15">
      <c r="A80" s="92" t="s">
        <v>60</v>
      </c>
      <c r="B80">
        <v>6404</v>
      </c>
      <c r="C80" s="49" t="s">
        <v>158</v>
      </c>
      <c r="N80" s="5">
        <v>1200</v>
      </c>
      <c r="O80" s="17">
        <f t="shared" si="3"/>
        <v>1200</v>
      </c>
      <c r="P80" s="5">
        <v>1498.3</v>
      </c>
      <c r="Q80">
        <f t="shared" si="2"/>
        <v>70</v>
      </c>
    </row>
    <row r="81" spans="1:17" ht="15">
      <c r="A81" s="92" t="s">
        <v>100</v>
      </c>
      <c r="B81">
        <v>6405</v>
      </c>
      <c r="C81" s="49" t="s">
        <v>158</v>
      </c>
      <c r="N81" s="5">
        <v>1200</v>
      </c>
      <c r="O81" s="17">
        <f t="shared" si="3"/>
        <v>1200</v>
      </c>
      <c r="P81" s="5"/>
      <c r="Q81">
        <f t="shared" si="2"/>
        <v>71</v>
      </c>
    </row>
    <row r="82" spans="1:17" ht="15">
      <c r="A82" s="92" t="s">
        <v>61</v>
      </c>
      <c r="B82">
        <v>6410</v>
      </c>
      <c r="O82" s="17">
        <f t="shared" si="3"/>
        <v>0</v>
      </c>
      <c r="P82" s="5"/>
      <c r="Q82">
        <f t="shared" si="2"/>
        <v>72</v>
      </c>
    </row>
    <row r="83" spans="1:17" ht="15">
      <c r="A83" s="92" t="s">
        <v>62</v>
      </c>
      <c r="B83">
        <v>6430</v>
      </c>
      <c r="O83" s="17">
        <f t="shared" si="3"/>
        <v>0</v>
      </c>
      <c r="P83" s="5"/>
      <c r="Q83">
        <f t="shared" si="2"/>
        <v>73</v>
      </c>
    </row>
    <row r="84" spans="1:17" ht="15">
      <c r="A84" s="92" t="s">
        <v>63</v>
      </c>
      <c r="B84">
        <v>6440</v>
      </c>
      <c r="O84" s="17">
        <f t="shared" si="3"/>
        <v>0</v>
      </c>
      <c r="P84" s="5"/>
      <c r="Q84">
        <f t="shared" si="2"/>
        <v>74</v>
      </c>
    </row>
    <row r="85" spans="1:17" ht="15">
      <c r="A85" s="92" t="s">
        <v>64</v>
      </c>
      <c r="B85">
        <v>6450</v>
      </c>
      <c r="O85" s="17">
        <f t="shared" si="3"/>
        <v>0</v>
      </c>
      <c r="P85" s="5"/>
      <c r="Q85">
        <f t="shared" si="2"/>
        <v>75</v>
      </c>
    </row>
    <row r="86" spans="1:17" ht="15">
      <c r="A86" s="92" t="s">
        <v>126</v>
      </c>
      <c r="B86">
        <v>6501</v>
      </c>
      <c r="O86" s="17">
        <f t="shared" si="3"/>
        <v>0</v>
      </c>
      <c r="P86" s="5"/>
      <c r="Q86">
        <f t="shared" si="2"/>
        <v>76</v>
      </c>
    </row>
    <row r="87" spans="1:17" ht="15">
      <c r="A87" s="92" t="s">
        <v>65</v>
      </c>
      <c r="B87">
        <v>6600</v>
      </c>
      <c r="O87" s="17">
        <f t="shared" si="3"/>
        <v>0</v>
      </c>
      <c r="P87" s="5"/>
      <c r="Q87">
        <f t="shared" si="2"/>
        <v>77</v>
      </c>
    </row>
    <row r="88" spans="1:17" ht="15">
      <c r="A88" s="92" t="s">
        <v>66</v>
      </c>
      <c r="B88">
        <v>6610</v>
      </c>
      <c r="O88" s="17">
        <f t="shared" si="3"/>
        <v>0</v>
      </c>
      <c r="P88" s="5"/>
      <c r="Q88">
        <f t="shared" si="2"/>
        <v>78</v>
      </c>
    </row>
    <row r="89" spans="1:17" ht="15">
      <c r="A89" s="92" t="s">
        <v>67</v>
      </c>
      <c r="B89">
        <v>6700</v>
      </c>
      <c r="O89" s="17">
        <f t="shared" si="3"/>
        <v>0</v>
      </c>
      <c r="P89" s="5"/>
      <c r="Q89">
        <f t="shared" si="2"/>
        <v>79</v>
      </c>
    </row>
    <row r="90" spans="1:17" ht="15">
      <c r="A90" s="92" t="s">
        <v>68</v>
      </c>
      <c r="B90">
        <v>6710</v>
      </c>
      <c r="O90" s="17">
        <f t="shared" si="3"/>
        <v>0</v>
      </c>
      <c r="P90" s="5"/>
      <c r="Q90">
        <f t="shared" si="2"/>
        <v>80</v>
      </c>
    </row>
    <row r="91" spans="1:17" ht="15">
      <c r="A91" s="92" t="s">
        <v>124</v>
      </c>
      <c r="B91">
        <v>6720</v>
      </c>
      <c r="C91" t="s">
        <v>141</v>
      </c>
      <c r="N91" s="39">
        <f>17400-11000+2500</f>
        <v>8900</v>
      </c>
      <c r="O91" s="17">
        <f t="shared" si="3"/>
        <v>8900</v>
      </c>
      <c r="P91" s="5">
        <v>8900</v>
      </c>
      <c r="Q91">
        <f t="shared" si="2"/>
        <v>81</v>
      </c>
    </row>
    <row r="92" spans="1:17" ht="15">
      <c r="A92" s="92" t="s">
        <v>69</v>
      </c>
      <c r="B92">
        <v>6730</v>
      </c>
      <c r="C92" t="s">
        <v>159</v>
      </c>
      <c r="N92" s="39">
        <v>5000</v>
      </c>
      <c r="O92" s="17">
        <f t="shared" si="3"/>
        <v>5000</v>
      </c>
      <c r="P92" s="5">
        <v>5000</v>
      </c>
      <c r="Q92">
        <f t="shared" si="2"/>
        <v>82</v>
      </c>
    </row>
    <row r="93" spans="1:17" ht="15">
      <c r="A93" s="92" t="s">
        <v>70</v>
      </c>
      <c r="B93">
        <v>6740</v>
      </c>
      <c r="O93" s="17">
        <f t="shared" si="3"/>
        <v>0</v>
      </c>
      <c r="P93" s="5"/>
      <c r="Q93">
        <f t="shared" si="2"/>
        <v>83</v>
      </c>
    </row>
    <row r="94" spans="1:17" ht="15">
      <c r="A94" s="92" t="s">
        <v>71</v>
      </c>
      <c r="B94">
        <v>6800</v>
      </c>
      <c r="O94" s="17">
        <f t="shared" si="3"/>
        <v>0</v>
      </c>
      <c r="P94" s="5"/>
      <c r="Q94">
        <f t="shared" si="2"/>
        <v>84</v>
      </c>
    </row>
    <row r="95" spans="1:17" ht="15">
      <c r="A95" s="92" t="s">
        <v>72</v>
      </c>
      <c r="B95">
        <v>6810</v>
      </c>
      <c r="O95" s="17">
        <f t="shared" si="3"/>
        <v>0</v>
      </c>
      <c r="P95" s="5"/>
      <c r="Q95">
        <f t="shared" si="2"/>
        <v>85</v>
      </c>
    </row>
    <row r="96" spans="1:17" ht="15">
      <c r="A96" s="92" t="s">
        <v>73</v>
      </c>
      <c r="B96">
        <v>6820</v>
      </c>
      <c r="O96" s="17">
        <f t="shared" si="3"/>
        <v>0</v>
      </c>
      <c r="P96" s="5"/>
      <c r="Q96">
        <f t="shared" si="2"/>
        <v>86</v>
      </c>
    </row>
    <row r="97" spans="1:17" ht="15">
      <c r="A97" s="92" t="s">
        <v>74</v>
      </c>
      <c r="B97">
        <v>6840</v>
      </c>
      <c r="O97" s="17">
        <f t="shared" si="3"/>
        <v>0</v>
      </c>
      <c r="P97" s="5"/>
      <c r="Q97">
        <f t="shared" si="2"/>
        <v>87</v>
      </c>
    </row>
    <row r="98" spans="1:17" ht="15">
      <c r="A98" s="92" t="s">
        <v>75</v>
      </c>
      <c r="B98">
        <v>6850</v>
      </c>
      <c r="O98" s="17">
        <f t="shared" si="3"/>
        <v>0</v>
      </c>
      <c r="P98" s="5"/>
      <c r="Q98">
        <f t="shared" si="2"/>
        <v>88</v>
      </c>
    </row>
    <row r="99" spans="1:17" ht="15">
      <c r="A99" s="92" t="s">
        <v>76</v>
      </c>
      <c r="B99">
        <v>6860</v>
      </c>
      <c r="O99" s="17">
        <f t="shared" si="3"/>
        <v>0</v>
      </c>
      <c r="P99" s="5"/>
      <c r="Q99">
        <f t="shared" si="2"/>
        <v>89</v>
      </c>
    </row>
    <row r="100" spans="1:17" ht="15">
      <c r="A100" s="92" t="s">
        <v>77</v>
      </c>
      <c r="B100">
        <v>6900</v>
      </c>
      <c r="O100" s="17">
        <f t="shared" si="3"/>
        <v>0</v>
      </c>
      <c r="P100" s="5"/>
      <c r="Q100">
        <f t="shared" si="2"/>
        <v>90</v>
      </c>
    </row>
    <row r="101" spans="1:17" ht="15">
      <c r="A101" s="92" t="s">
        <v>78</v>
      </c>
      <c r="B101">
        <v>6910</v>
      </c>
      <c r="O101" s="17">
        <f t="shared" si="3"/>
        <v>0</v>
      </c>
      <c r="P101" s="5"/>
      <c r="Q101">
        <f t="shared" si="2"/>
        <v>91</v>
      </c>
    </row>
    <row r="102" spans="1:17" ht="15">
      <c r="A102" s="92" t="s">
        <v>79</v>
      </c>
      <c r="B102">
        <v>6920</v>
      </c>
      <c r="O102" s="17">
        <f t="shared" si="3"/>
        <v>0</v>
      </c>
      <c r="P102" s="5"/>
      <c r="Q102">
        <f t="shared" si="2"/>
        <v>92</v>
      </c>
    </row>
    <row r="103" spans="1:17" ht="15">
      <c r="A103" s="92" t="s">
        <v>101</v>
      </c>
      <c r="B103">
        <v>6921</v>
      </c>
      <c r="O103" s="17">
        <f t="shared" si="3"/>
        <v>0</v>
      </c>
      <c r="P103" s="5"/>
      <c r="Q103">
        <f t="shared" si="2"/>
        <v>93</v>
      </c>
    </row>
    <row r="104" spans="1:17" ht="15">
      <c r="A104" s="92" t="s">
        <v>80</v>
      </c>
      <c r="B104">
        <v>6930</v>
      </c>
      <c r="O104" s="17">
        <f t="shared" si="3"/>
        <v>0</v>
      </c>
      <c r="P104" s="5"/>
      <c r="Q104">
        <f t="shared" si="2"/>
        <v>94</v>
      </c>
    </row>
    <row r="105" spans="1:17" ht="15">
      <c r="A105" s="92" t="s">
        <v>110</v>
      </c>
      <c r="B105">
        <v>6940</v>
      </c>
      <c r="O105" s="17">
        <f t="shared" si="3"/>
        <v>0</v>
      </c>
      <c r="P105" s="5"/>
      <c r="Q105">
        <f t="shared" si="2"/>
        <v>95</v>
      </c>
    </row>
    <row r="106" spans="1:17" ht="15">
      <c r="A106" s="92" t="s">
        <v>81</v>
      </c>
      <c r="B106">
        <v>6950</v>
      </c>
      <c r="C106" t="s">
        <v>160</v>
      </c>
      <c r="N106" s="39">
        <v>2500</v>
      </c>
      <c r="O106" s="17">
        <f t="shared" si="3"/>
        <v>2500</v>
      </c>
      <c r="P106" s="5">
        <f>1992.96+598.3</f>
        <v>2591.26</v>
      </c>
      <c r="Q106">
        <f t="shared" si="2"/>
        <v>96</v>
      </c>
    </row>
    <row r="107" spans="1:17" ht="15">
      <c r="A107" s="92" t="s">
        <v>82</v>
      </c>
      <c r="B107">
        <v>6960</v>
      </c>
      <c r="O107" s="17">
        <f t="shared" si="3"/>
        <v>0</v>
      </c>
      <c r="P107" s="5"/>
      <c r="Q107">
        <f t="shared" si="2"/>
        <v>97</v>
      </c>
    </row>
    <row r="108" spans="1:17" ht="15">
      <c r="A108" s="92" t="s">
        <v>83</v>
      </c>
      <c r="B108">
        <v>7000</v>
      </c>
      <c r="O108" s="17">
        <f t="shared" si="3"/>
        <v>0</v>
      </c>
      <c r="P108" s="5"/>
      <c r="Q108">
        <f t="shared" si="2"/>
        <v>98</v>
      </c>
    </row>
    <row r="109" spans="1:17" ht="15">
      <c r="A109" s="92" t="s">
        <v>84</v>
      </c>
      <c r="B109">
        <v>7500</v>
      </c>
      <c r="O109" s="17">
        <f t="shared" si="3"/>
        <v>0</v>
      </c>
      <c r="P109" s="5"/>
      <c r="Q109">
        <f aca="true" t="shared" si="4" ref="Q109:Q121">Q108+1</f>
        <v>99</v>
      </c>
    </row>
    <row r="110" spans="1:17" ht="15">
      <c r="A110" s="92" t="s">
        <v>102</v>
      </c>
      <c r="B110">
        <v>7510</v>
      </c>
      <c r="O110" s="17">
        <f t="shared" si="3"/>
        <v>0</v>
      </c>
      <c r="P110" s="5"/>
      <c r="Q110">
        <f t="shared" si="4"/>
        <v>100</v>
      </c>
    </row>
    <row r="111" spans="1:17" ht="15">
      <c r="A111" s="92" t="s">
        <v>103</v>
      </c>
      <c r="B111">
        <v>7800</v>
      </c>
      <c r="O111" s="17">
        <f t="shared" si="3"/>
        <v>0</v>
      </c>
      <c r="P111" s="5"/>
      <c r="Q111">
        <f t="shared" si="4"/>
        <v>101</v>
      </c>
    </row>
    <row r="112" spans="1:17" ht="15">
      <c r="A112" s="92" t="s">
        <v>104</v>
      </c>
      <c r="B112">
        <v>7810</v>
      </c>
      <c r="O112" s="17">
        <f t="shared" si="3"/>
        <v>0</v>
      </c>
      <c r="P112" s="5"/>
      <c r="Q112">
        <f t="shared" si="4"/>
        <v>102</v>
      </c>
    </row>
    <row r="113" spans="1:17" ht="15">
      <c r="A113" s="92" t="s">
        <v>105</v>
      </c>
      <c r="B113">
        <v>7820</v>
      </c>
      <c r="O113" s="17">
        <f t="shared" si="3"/>
        <v>0</v>
      </c>
      <c r="P113" s="5"/>
      <c r="Q113">
        <f t="shared" si="4"/>
        <v>103</v>
      </c>
    </row>
    <row r="114" spans="1:17" ht="15">
      <c r="A114" s="92" t="s">
        <v>85</v>
      </c>
      <c r="B114">
        <v>7830</v>
      </c>
      <c r="O114" s="17">
        <f t="shared" si="3"/>
        <v>0</v>
      </c>
      <c r="P114" s="5"/>
      <c r="Q114">
        <f t="shared" si="4"/>
        <v>104</v>
      </c>
    </row>
    <row r="115" spans="1:17" ht="15">
      <c r="A115" s="92" t="s">
        <v>86</v>
      </c>
      <c r="B115">
        <v>7840</v>
      </c>
      <c r="O115" s="17">
        <f t="shared" si="3"/>
        <v>0</v>
      </c>
      <c r="P115" s="5"/>
      <c r="Q115">
        <f t="shared" si="4"/>
        <v>105</v>
      </c>
    </row>
    <row r="116" spans="1:17" ht="15">
      <c r="A116" s="92" t="s">
        <v>106</v>
      </c>
      <c r="B116">
        <v>7850</v>
      </c>
      <c r="O116" s="17">
        <f t="shared" si="3"/>
        <v>0</v>
      </c>
      <c r="P116" s="5"/>
      <c r="Q116">
        <f t="shared" si="4"/>
        <v>106</v>
      </c>
    </row>
    <row r="117" spans="1:17" ht="15">
      <c r="A117" s="92" t="s">
        <v>107</v>
      </c>
      <c r="B117">
        <v>7910</v>
      </c>
      <c r="O117" s="17">
        <f t="shared" si="3"/>
        <v>0</v>
      </c>
      <c r="P117" s="5"/>
      <c r="Q117">
        <f t="shared" si="4"/>
        <v>107</v>
      </c>
    </row>
    <row r="118" spans="1:17" ht="15">
      <c r="A118" s="92" t="s">
        <v>87</v>
      </c>
      <c r="B118">
        <v>7920</v>
      </c>
      <c r="O118" s="17">
        <f t="shared" si="3"/>
        <v>0</v>
      </c>
      <c r="P118" s="5"/>
      <c r="Q118">
        <f t="shared" si="4"/>
        <v>108</v>
      </c>
    </row>
    <row r="119" spans="1:17" ht="15">
      <c r="A119" s="92" t="s">
        <v>108</v>
      </c>
      <c r="B119">
        <v>7930</v>
      </c>
      <c r="O119" s="17">
        <f t="shared" si="3"/>
        <v>0</v>
      </c>
      <c r="P119" s="5"/>
      <c r="Q119">
        <f t="shared" si="4"/>
        <v>109</v>
      </c>
    </row>
    <row r="120" spans="1:17" ht="15">
      <c r="A120" s="92" t="s">
        <v>109</v>
      </c>
      <c r="B120">
        <v>7931</v>
      </c>
      <c r="O120" s="17">
        <f>SUM(C120:N120)</f>
        <v>0</v>
      </c>
      <c r="P120" s="5"/>
      <c r="Q120">
        <f t="shared" si="4"/>
        <v>110</v>
      </c>
    </row>
    <row r="121" spans="1:17" ht="15.75" thickBot="1">
      <c r="A121" s="143" t="s">
        <v>88</v>
      </c>
      <c r="B121" s="121"/>
      <c r="C121" s="121">
        <f>SUM(C43:C120)</f>
        <v>0</v>
      </c>
      <c r="D121" s="121">
        <f aca="true" t="shared" si="5" ref="D121:O121">SUM(D43:D120)</f>
        <v>0</v>
      </c>
      <c r="E121" s="121">
        <f t="shared" si="5"/>
        <v>0</v>
      </c>
      <c r="F121" s="121">
        <f t="shared" si="5"/>
        <v>0</v>
      </c>
      <c r="G121" s="121">
        <f t="shared" si="5"/>
        <v>0</v>
      </c>
      <c r="H121" s="121">
        <f t="shared" si="5"/>
        <v>0</v>
      </c>
      <c r="I121" s="121">
        <f t="shared" si="5"/>
        <v>0</v>
      </c>
      <c r="J121" s="121">
        <f t="shared" si="5"/>
        <v>0</v>
      </c>
      <c r="K121" s="121">
        <f t="shared" si="5"/>
        <v>0</v>
      </c>
      <c r="L121" s="121">
        <f t="shared" si="5"/>
        <v>0</v>
      </c>
      <c r="M121" s="121">
        <f t="shared" si="5"/>
        <v>0</v>
      </c>
      <c r="N121" s="144">
        <f t="shared" si="5"/>
        <v>22400</v>
      </c>
      <c r="O121" s="120">
        <f t="shared" si="5"/>
        <v>22400</v>
      </c>
      <c r="P121" s="120">
        <f>SUM(P43:P120)</f>
        <v>20973.260000000002</v>
      </c>
      <c r="Q121" s="121">
        <f t="shared" si="4"/>
        <v>111</v>
      </c>
    </row>
    <row r="122" spans="1:16" ht="15">
      <c r="A122" s="92"/>
      <c r="P122" s="5"/>
    </row>
    <row r="123" spans="1:17" ht="15.75" thickBot="1">
      <c r="A123" s="151" t="s">
        <v>89</v>
      </c>
      <c r="B123" s="10"/>
      <c r="C123" s="10">
        <f>+C31-C121</f>
        <v>0</v>
      </c>
      <c r="D123" s="10">
        <f aca="true" t="shared" si="6" ref="D123:O123">+D31-D121</f>
        <v>0</v>
      </c>
      <c r="E123" s="10">
        <f t="shared" si="6"/>
        <v>0</v>
      </c>
      <c r="F123" s="10">
        <f t="shared" si="6"/>
        <v>0</v>
      </c>
      <c r="G123" s="10">
        <f t="shared" si="6"/>
        <v>0</v>
      </c>
      <c r="H123" s="10">
        <f t="shared" si="6"/>
        <v>0</v>
      </c>
      <c r="I123" s="10">
        <f t="shared" si="6"/>
        <v>0</v>
      </c>
      <c r="J123" s="10">
        <f t="shared" si="6"/>
        <v>0</v>
      </c>
      <c r="K123" s="10">
        <f t="shared" si="6"/>
        <v>0</v>
      </c>
      <c r="L123" s="10">
        <f t="shared" si="6"/>
        <v>0</v>
      </c>
      <c r="M123" s="10">
        <f t="shared" si="6"/>
        <v>0</v>
      </c>
      <c r="N123" s="40">
        <f t="shared" si="6"/>
        <v>-22400</v>
      </c>
      <c r="O123" s="12">
        <f t="shared" si="6"/>
        <v>-22400</v>
      </c>
      <c r="P123" s="12">
        <f>+P31-P121</f>
        <v>-20244.02</v>
      </c>
      <c r="Q123" s="10">
        <f>Q121+1</f>
        <v>112</v>
      </c>
    </row>
    <row r="124" ht="15.75" thickTop="1"/>
  </sheetData>
  <printOptions horizontalCentered="1"/>
  <pageMargins left="0.25" right="0.2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Q44" sqref="Q44"/>
    </sheetView>
  </sheetViews>
  <sheetFormatPr defaultColWidth="9.140625" defaultRowHeight="15"/>
  <cols>
    <col min="1" max="1" width="30.7109375" style="0" bestFit="1" customWidth="1"/>
    <col min="2" max="2" width="8.00390625" style="0" bestFit="1" customWidth="1"/>
    <col min="3" max="3" width="7.140625" style="0" bestFit="1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0" width="8.140625" style="0" bestFit="1" customWidth="1"/>
    <col min="11" max="11" width="9.57421875" style="0" bestFit="1" customWidth="1"/>
    <col min="12" max="14" width="8.28125" style="0" bestFit="1" customWidth="1"/>
    <col min="15" max="15" width="9.28125" style="0" customWidth="1"/>
    <col min="16" max="16" width="10.00390625" style="0" customWidth="1"/>
    <col min="17" max="17" width="8.140625" style="0" bestFit="1" customWidth="1"/>
  </cols>
  <sheetData>
    <row r="1" spans="1:17" ht="15.75" thickBot="1">
      <c r="A1" s="92" t="s">
        <v>183</v>
      </c>
      <c r="B1" s="92" t="s">
        <v>167</v>
      </c>
      <c r="C1" s="92" t="s">
        <v>168</v>
      </c>
      <c r="D1" s="92" t="s">
        <v>169</v>
      </c>
      <c r="E1" s="92" t="s">
        <v>170</v>
      </c>
      <c r="F1" s="92" t="s">
        <v>171</v>
      </c>
      <c r="G1" s="92" t="s">
        <v>172</v>
      </c>
      <c r="H1" s="92" t="s">
        <v>173</v>
      </c>
      <c r="I1" s="92" t="s">
        <v>174</v>
      </c>
      <c r="J1" s="92" t="s">
        <v>175</v>
      </c>
      <c r="K1" s="92" t="s">
        <v>176</v>
      </c>
      <c r="L1" s="92" t="s">
        <v>177</v>
      </c>
      <c r="M1" s="92" t="s">
        <v>178</v>
      </c>
      <c r="N1" s="92" t="s">
        <v>179</v>
      </c>
      <c r="O1" s="92" t="s">
        <v>180</v>
      </c>
      <c r="P1" s="92" t="s">
        <v>181</v>
      </c>
      <c r="Q1" s="92" t="s">
        <v>182</v>
      </c>
    </row>
    <row r="2" spans="1:17" ht="30.75" thickBot="1">
      <c r="A2" s="157" t="s">
        <v>208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0" t="s">
        <v>118</v>
      </c>
      <c r="L2" s="20" t="s">
        <v>119</v>
      </c>
      <c r="M2" s="20" t="s">
        <v>120</v>
      </c>
      <c r="N2" s="20" t="s">
        <v>121</v>
      </c>
      <c r="O2" s="179" t="s">
        <v>218</v>
      </c>
      <c r="P2" s="172" t="s">
        <v>132</v>
      </c>
      <c r="Q2" s="165"/>
    </row>
    <row r="3" spans="1:16" ht="15">
      <c r="A3" s="93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21"/>
      <c r="L3" s="21"/>
      <c r="M3" s="21"/>
      <c r="N3" s="21"/>
      <c r="O3" s="17">
        <f aca="true" t="shared" si="0" ref="O3:O67">SUM(C3:N3)</f>
        <v>0</v>
      </c>
      <c r="P3" s="5"/>
    </row>
    <row r="4" spans="1:17" ht="15">
      <c r="A4" s="92" t="s">
        <v>1</v>
      </c>
      <c r="B4">
        <v>4011</v>
      </c>
      <c r="K4" s="5"/>
      <c r="L4" s="5"/>
      <c r="M4" s="5"/>
      <c r="N4" s="5"/>
      <c r="O4" s="17">
        <f t="shared" si="0"/>
        <v>0</v>
      </c>
      <c r="P4" s="5"/>
      <c r="Q4">
        <v>1</v>
      </c>
    </row>
    <row r="5" spans="1:17" ht="15">
      <c r="A5" s="92" t="s">
        <v>2</v>
      </c>
      <c r="B5">
        <v>4012</v>
      </c>
      <c r="K5" s="5"/>
      <c r="L5" s="5"/>
      <c r="M5" s="5"/>
      <c r="N5" s="5"/>
      <c r="O5" s="17">
        <f t="shared" si="0"/>
        <v>0</v>
      </c>
      <c r="P5" s="5"/>
      <c r="Q5">
        <f>Q4+1</f>
        <v>2</v>
      </c>
    </row>
    <row r="6" spans="1:17" ht="15">
      <c r="A6" s="92" t="s">
        <v>91</v>
      </c>
      <c r="B6">
        <v>4013</v>
      </c>
      <c r="K6" s="5"/>
      <c r="L6" s="5"/>
      <c r="M6" s="5"/>
      <c r="N6" s="5"/>
      <c r="O6" s="17">
        <f t="shared" si="0"/>
        <v>0</v>
      </c>
      <c r="P6" s="5"/>
      <c r="Q6">
        <f aca="true" t="shared" si="1" ref="Q6:Q31">Q5+1</f>
        <v>3</v>
      </c>
    </row>
    <row r="7" spans="1:17" ht="15">
      <c r="A7" s="92" t="s">
        <v>3</v>
      </c>
      <c r="B7">
        <v>4014</v>
      </c>
      <c r="K7" s="5"/>
      <c r="L7" s="5"/>
      <c r="M7" s="5"/>
      <c r="N7" s="5"/>
      <c r="O7" s="17">
        <f t="shared" si="0"/>
        <v>0</v>
      </c>
      <c r="P7" s="5"/>
      <c r="Q7">
        <f t="shared" si="1"/>
        <v>4</v>
      </c>
    </row>
    <row r="8" spans="1:17" ht="15">
      <c r="A8" s="92" t="s">
        <v>92</v>
      </c>
      <c r="B8">
        <v>4016</v>
      </c>
      <c r="K8" s="5"/>
      <c r="L8" s="5"/>
      <c r="M8" s="5"/>
      <c r="N8" s="5"/>
      <c r="O8" s="17">
        <f t="shared" si="0"/>
        <v>0</v>
      </c>
      <c r="P8" s="5"/>
      <c r="Q8">
        <f t="shared" si="1"/>
        <v>5</v>
      </c>
    </row>
    <row r="9" spans="1:17" ht="15">
      <c r="A9" s="92" t="s">
        <v>4</v>
      </c>
      <c r="B9">
        <v>4017</v>
      </c>
      <c r="K9" s="5"/>
      <c r="L9" s="5"/>
      <c r="M9" s="5"/>
      <c r="N9" s="5"/>
      <c r="O9" s="17">
        <f t="shared" si="0"/>
        <v>0</v>
      </c>
      <c r="P9" s="5"/>
      <c r="Q9">
        <f t="shared" si="1"/>
        <v>6</v>
      </c>
    </row>
    <row r="10" spans="1:17" ht="15">
      <c r="A10" s="92" t="s">
        <v>93</v>
      </c>
      <c r="B10">
        <v>4018</v>
      </c>
      <c r="K10" s="5"/>
      <c r="L10" s="5"/>
      <c r="M10" s="5"/>
      <c r="N10" s="5"/>
      <c r="O10" s="17">
        <f t="shared" si="0"/>
        <v>0</v>
      </c>
      <c r="P10" s="5"/>
      <c r="Q10">
        <f t="shared" si="1"/>
        <v>7</v>
      </c>
    </row>
    <row r="11" spans="1:17" ht="15">
      <c r="A11" s="92" t="s">
        <v>5</v>
      </c>
      <c r="B11">
        <v>4020</v>
      </c>
      <c r="K11" s="5"/>
      <c r="L11" s="5"/>
      <c r="M11" s="5"/>
      <c r="N11" s="5"/>
      <c r="O11" s="17">
        <f t="shared" si="0"/>
        <v>0</v>
      </c>
      <c r="P11" s="5"/>
      <c r="Q11">
        <f t="shared" si="1"/>
        <v>8</v>
      </c>
    </row>
    <row r="12" spans="1:17" ht="15">
      <c r="A12" s="92" t="s">
        <v>6</v>
      </c>
      <c r="B12">
        <v>4021</v>
      </c>
      <c r="K12" s="5"/>
      <c r="L12" s="5"/>
      <c r="M12" s="5"/>
      <c r="N12" s="5"/>
      <c r="O12" s="17">
        <f t="shared" si="0"/>
        <v>0</v>
      </c>
      <c r="P12" s="5"/>
      <c r="Q12">
        <f t="shared" si="1"/>
        <v>9</v>
      </c>
    </row>
    <row r="13" spans="1:17" ht="15">
      <c r="A13" s="92" t="s">
        <v>7</v>
      </c>
      <c r="B13">
        <v>4022</v>
      </c>
      <c r="K13" s="5"/>
      <c r="L13" s="5"/>
      <c r="M13" s="5"/>
      <c r="N13" s="5"/>
      <c r="O13" s="17">
        <f t="shared" si="0"/>
        <v>0</v>
      </c>
      <c r="P13" s="5"/>
      <c r="Q13">
        <f t="shared" si="1"/>
        <v>10</v>
      </c>
    </row>
    <row r="14" spans="1:17" ht="15">
      <c r="A14" s="92" t="s">
        <v>8</v>
      </c>
      <c r="B14">
        <v>4024</v>
      </c>
      <c r="K14" s="5"/>
      <c r="L14" s="5"/>
      <c r="M14" s="5"/>
      <c r="N14" s="5"/>
      <c r="O14" s="17">
        <f t="shared" si="0"/>
        <v>0</v>
      </c>
      <c r="P14" s="5"/>
      <c r="Q14">
        <f t="shared" si="1"/>
        <v>11</v>
      </c>
    </row>
    <row r="15" spans="1:17" ht="15">
      <c r="A15" s="92" t="s">
        <v>9</v>
      </c>
      <c r="B15">
        <v>4030</v>
      </c>
      <c r="K15" s="5"/>
      <c r="L15" s="5"/>
      <c r="M15" s="5"/>
      <c r="N15" s="5"/>
      <c r="O15" s="17">
        <f t="shared" si="0"/>
        <v>0</v>
      </c>
      <c r="P15" s="5"/>
      <c r="Q15">
        <f t="shared" si="1"/>
        <v>12</v>
      </c>
    </row>
    <row r="16" spans="1:17" ht="15">
      <c r="A16" s="92" t="s">
        <v>10</v>
      </c>
      <c r="B16">
        <v>4031</v>
      </c>
      <c r="K16" s="5"/>
      <c r="L16" s="5"/>
      <c r="M16" s="5"/>
      <c r="N16" s="5"/>
      <c r="O16" s="17">
        <f t="shared" si="0"/>
        <v>0</v>
      </c>
      <c r="P16" s="5"/>
      <c r="Q16">
        <f t="shared" si="1"/>
        <v>13</v>
      </c>
    </row>
    <row r="17" spans="1:17" ht="15">
      <c r="A17" s="92" t="s">
        <v>11</v>
      </c>
      <c r="B17">
        <v>4040</v>
      </c>
      <c r="K17" s="5"/>
      <c r="L17" s="5"/>
      <c r="M17" s="5"/>
      <c r="N17" s="5"/>
      <c r="O17" s="17">
        <f t="shared" si="0"/>
        <v>0</v>
      </c>
      <c r="P17" s="5"/>
      <c r="Q17">
        <f t="shared" si="1"/>
        <v>14</v>
      </c>
    </row>
    <row r="18" spans="1:17" ht="15">
      <c r="A18" s="92" t="s">
        <v>12</v>
      </c>
      <c r="B18">
        <v>4041</v>
      </c>
      <c r="K18" s="5"/>
      <c r="L18" s="5"/>
      <c r="M18" s="5"/>
      <c r="N18" s="5"/>
      <c r="O18" s="17">
        <f t="shared" si="0"/>
        <v>0</v>
      </c>
      <c r="P18" s="5"/>
      <c r="Q18">
        <f t="shared" si="1"/>
        <v>15</v>
      </c>
    </row>
    <row r="19" spans="1:17" ht="15">
      <c r="A19" s="92" t="s">
        <v>13</v>
      </c>
      <c r="B19">
        <v>4042</v>
      </c>
      <c r="K19" s="5"/>
      <c r="L19" s="5"/>
      <c r="M19" s="5"/>
      <c r="N19" s="5"/>
      <c r="O19" s="17">
        <f t="shared" si="0"/>
        <v>0</v>
      </c>
      <c r="P19" s="5"/>
      <c r="Q19">
        <f t="shared" si="1"/>
        <v>16</v>
      </c>
    </row>
    <row r="20" spans="1:17" ht="15">
      <c r="A20" s="92" t="s">
        <v>14</v>
      </c>
      <c r="B20">
        <v>4044</v>
      </c>
      <c r="K20" s="5"/>
      <c r="L20" s="5"/>
      <c r="M20" s="5"/>
      <c r="N20" s="5"/>
      <c r="O20" s="17">
        <f t="shared" si="0"/>
        <v>0</v>
      </c>
      <c r="P20" s="5"/>
      <c r="Q20">
        <f t="shared" si="1"/>
        <v>17</v>
      </c>
    </row>
    <row r="21" spans="1:17" ht="15">
      <c r="A21" s="92" t="s">
        <v>156</v>
      </c>
      <c r="B21">
        <v>4046</v>
      </c>
      <c r="K21" s="5"/>
      <c r="L21" s="5"/>
      <c r="M21" s="5"/>
      <c r="N21" s="5"/>
      <c r="O21" s="17"/>
      <c r="P21" s="5"/>
      <c r="Q21">
        <f t="shared" si="1"/>
        <v>18</v>
      </c>
    </row>
    <row r="22" spans="1:17" ht="15">
      <c r="A22" s="92" t="s">
        <v>15</v>
      </c>
      <c r="B22">
        <v>4047</v>
      </c>
      <c r="K22" s="5"/>
      <c r="L22" s="5"/>
      <c r="M22" s="5"/>
      <c r="N22" s="5"/>
      <c r="O22" s="17">
        <f t="shared" si="0"/>
        <v>0</v>
      </c>
      <c r="P22" s="5"/>
      <c r="Q22">
        <f t="shared" si="1"/>
        <v>19</v>
      </c>
    </row>
    <row r="23" spans="1:17" ht="15">
      <c r="A23" s="92" t="s">
        <v>16</v>
      </c>
      <c r="B23">
        <v>4880</v>
      </c>
      <c r="K23" s="5"/>
      <c r="L23" s="5"/>
      <c r="M23" s="5"/>
      <c r="N23" s="5"/>
      <c r="O23" s="17">
        <f t="shared" si="0"/>
        <v>0</v>
      </c>
      <c r="P23" s="5"/>
      <c r="Q23">
        <f t="shared" si="1"/>
        <v>20</v>
      </c>
    </row>
    <row r="24" spans="1:17" ht="15">
      <c r="A24" s="92" t="s">
        <v>123</v>
      </c>
      <c r="B24">
        <v>4901</v>
      </c>
      <c r="K24" s="5"/>
      <c r="L24" s="5"/>
      <c r="M24" s="5"/>
      <c r="N24" s="5"/>
      <c r="O24" s="17">
        <f t="shared" si="0"/>
        <v>0</v>
      </c>
      <c r="P24" s="5"/>
      <c r="Q24">
        <f t="shared" si="1"/>
        <v>21</v>
      </c>
    </row>
    <row r="25" spans="1:17" ht="15">
      <c r="A25" s="92" t="s">
        <v>125</v>
      </c>
      <c r="B25">
        <v>4910</v>
      </c>
      <c r="K25" s="5"/>
      <c r="L25" s="5"/>
      <c r="M25" s="5"/>
      <c r="N25" s="5"/>
      <c r="O25" s="17">
        <f t="shared" si="0"/>
        <v>0</v>
      </c>
      <c r="P25" s="5"/>
      <c r="Q25">
        <f t="shared" si="1"/>
        <v>22</v>
      </c>
    </row>
    <row r="26" spans="1:17" ht="15">
      <c r="A26" s="92" t="s">
        <v>17</v>
      </c>
      <c r="B26">
        <v>4920</v>
      </c>
      <c r="K26" s="5"/>
      <c r="L26" s="5"/>
      <c r="M26" s="5"/>
      <c r="N26" s="5"/>
      <c r="O26" s="17">
        <f t="shared" si="0"/>
        <v>0</v>
      </c>
      <c r="P26" s="5"/>
      <c r="Q26">
        <f t="shared" si="1"/>
        <v>23</v>
      </c>
    </row>
    <row r="27" spans="1:17" ht="15">
      <c r="A27" s="92" t="s">
        <v>18</v>
      </c>
      <c r="B27">
        <v>4921</v>
      </c>
      <c r="K27" s="5"/>
      <c r="L27" s="5"/>
      <c r="M27" s="5"/>
      <c r="N27" s="5"/>
      <c r="O27" s="17">
        <f t="shared" si="0"/>
        <v>0</v>
      </c>
      <c r="P27" s="5"/>
      <c r="Q27">
        <f t="shared" si="1"/>
        <v>24</v>
      </c>
    </row>
    <row r="28" spans="1:17" ht="15">
      <c r="A28" s="92" t="s">
        <v>19</v>
      </c>
      <c r="B28">
        <v>4930</v>
      </c>
      <c r="K28" s="5"/>
      <c r="L28" s="5"/>
      <c r="M28" s="5"/>
      <c r="N28" s="5"/>
      <c r="O28" s="17">
        <f t="shared" si="0"/>
        <v>0</v>
      </c>
      <c r="P28" s="5"/>
      <c r="Q28">
        <f t="shared" si="1"/>
        <v>25</v>
      </c>
    </row>
    <row r="29" spans="1:17" ht="15">
      <c r="A29" s="93" t="s">
        <v>20</v>
      </c>
      <c r="B29">
        <v>4990</v>
      </c>
      <c r="C29" t="s">
        <v>222</v>
      </c>
      <c r="K29" s="5">
        <v>2000</v>
      </c>
      <c r="L29" s="5"/>
      <c r="M29" s="5"/>
      <c r="N29" s="5"/>
      <c r="O29" s="17">
        <f t="shared" si="0"/>
        <v>2000</v>
      </c>
      <c r="P29" s="5">
        <v>-81.15</v>
      </c>
      <c r="Q29">
        <f t="shared" si="1"/>
        <v>26</v>
      </c>
    </row>
    <row r="30" spans="1:17" ht="15">
      <c r="A30" s="92" t="s">
        <v>21</v>
      </c>
      <c r="B30">
        <v>4992</v>
      </c>
      <c r="K30" s="5"/>
      <c r="L30" s="5"/>
      <c r="M30" s="5"/>
      <c r="N30" s="5"/>
      <c r="O30" s="17">
        <f t="shared" si="0"/>
        <v>0</v>
      </c>
      <c r="P30" s="5"/>
      <c r="Q30">
        <f t="shared" si="1"/>
        <v>27</v>
      </c>
    </row>
    <row r="31" spans="1:17" ht="15.75" thickBot="1">
      <c r="A31" s="134" t="s">
        <v>22</v>
      </c>
      <c r="B31" s="116"/>
      <c r="C31" s="116">
        <f>SUM(C4:C30)</f>
        <v>0</v>
      </c>
      <c r="D31" s="116">
        <f aca="true" t="shared" si="2" ref="D31:N31">SUM(D4:D30)</f>
        <v>0</v>
      </c>
      <c r="E31" s="116">
        <f t="shared" si="2"/>
        <v>0</v>
      </c>
      <c r="F31" s="116">
        <f t="shared" si="2"/>
        <v>0</v>
      </c>
      <c r="G31" s="116">
        <f t="shared" si="2"/>
        <v>0</v>
      </c>
      <c r="H31" s="116">
        <f t="shared" si="2"/>
        <v>0</v>
      </c>
      <c r="I31" s="116">
        <f t="shared" si="2"/>
        <v>0</v>
      </c>
      <c r="J31" s="116">
        <f t="shared" si="2"/>
        <v>0</v>
      </c>
      <c r="K31" s="117">
        <f t="shared" si="2"/>
        <v>2000</v>
      </c>
      <c r="L31" s="117">
        <f t="shared" si="2"/>
        <v>0</v>
      </c>
      <c r="M31" s="117">
        <f t="shared" si="2"/>
        <v>0</v>
      </c>
      <c r="N31" s="117">
        <f t="shared" si="2"/>
        <v>0</v>
      </c>
      <c r="O31" s="118">
        <f t="shared" si="0"/>
        <v>2000</v>
      </c>
      <c r="P31" s="120">
        <f>SUBTOTAL(109,P2:P30)</f>
        <v>-81.15</v>
      </c>
      <c r="Q31" s="121">
        <f t="shared" si="1"/>
        <v>28</v>
      </c>
    </row>
    <row r="32" spans="1:16" ht="15">
      <c r="A32" s="92" t="s">
        <v>23</v>
      </c>
      <c r="K32" s="5"/>
      <c r="L32" s="5"/>
      <c r="M32" s="5"/>
      <c r="N32" s="5"/>
      <c r="O32" s="17">
        <f t="shared" si="0"/>
        <v>0</v>
      </c>
      <c r="P32" s="5"/>
    </row>
    <row r="33" spans="1:17" ht="15">
      <c r="A33" s="92" t="s">
        <v>24</v>
      </c>
      <c r="K33" s="5"/>
      <c r="L33" s="5"/>
      <c r="M33" s="5"/>
      <c r="N33" s="5"/>
      <c r="O33" s="17">
        <f t="shared" si="0"/>
        <v>0</v>
      </c>
      <c r="P33" s="5"/>
      <c r="Q33">
        <f>Q31+1</f>
        <v>29</v>
      </c>
    </row>
    <row r="34" spans="1:17" ht="15">
      <c r="A34" s="92" t="s">
        <v>25</v>
      </c>
      <c r="B34">
        <v>5010</v>
      </c>
      <c r="K34" s="5"/>
      <c r="L34" s="5"/>
      <c r="M34" s="5"/>
      <c r="N34" s="5"/>
      <c r="O34" s="17">
        <f t="shared" si="0"/>
        <v>0</v>
      </c>
      <c r="P34" s="5"/>
      <c r="Q34">
        <f>Q33+1</f>
        <v>30</v>
      </c>
    </row>
    <row r="35" spans="1:17" ht="15">
      <c r="A35" s="92" t="s">
        <v>26</v>
      </c>
      <c r="B35">
        <v>4970</v>
      </c>
      <c r="K35" s="5"/>
      <c r="L35" s="5"/>
      <c r="M35" s="5"/>
      <c r="N35" s="5"/>
      <c r="O35" s="17">
        <f t="shared" si="0"/>
        <v>0</v>
      </c>
      <c r="P35" s="5"/>
      <c r="Q35">
        <f>Q34+1</f>
        <v>31</v>
      </c>
    </row>
    <row r="36" spans="1:16" ht="15">
      <c r="A36" s="92" t="s">
        <v>27</v>
      </c>
      <c r="K36" s="5"/>
      <c r="L36" s="5"/>
      <c r="M36" s="5"/>
      <c r="N36" s="5"/>
      <c r="O36" s="17">
        <f t="shared" si="0"/>
        <v>0</v>
      </c>
      <c r="P36" s="5"/>
    </row>
    <row r="37" spans="1:16" ht="15">
      <c r="A37" s="94" t="s">
        <v>23</v>
      </c>
      <c r="K37" s="5"/>
      <c r="L37" s="5"/>
      <c r="M37" s="5"/>
      <c r="N37" s="5"/>
      <c r="O37" s="17">
        <f t="shared" si="0"/>
        <v>0</v>
      </c>
      <c r="P37" s="5"/>
    </row>
    <row r="38" spans="1:16" ht="15">
      <c r="A38" s="92"/>
      <c r="K38" s="5"/>
      <c r="L38" s="5"/>
      <c r="M38" s="5"/>
      <c r="N38" s="5"/>
      <c r="O38" s="17">
        <f t="shared" si="0"/>
        <v>0</v>
      </c>
      <c r="P38" s="5"/>
    </row>
    <row r="39" spans="1:16" ht="15">
      <c r="A39" s="92" t="s">
        <v>28</v>
      </c>
      <c r="K39" s="5"/>
      <c r="L39" s="5"/>
      <c r="M39" s="5"/>
      <c r="N39" s="5"/>
      <c r="O39" s="17">
        <f t="shared" si="0"/>
        <v>0</v>
      </c>
      <c r="P39" s="5"/>
    </row>
    <row r="40" spans="1:16" ht="15">
      <c r="A40" s="92"/>
      <c r="K40" s="5"/>
      <c r="L40" s="5"/>
      <c r="M40" s="5"/>
      <c r="N40" s="5"/>
      <c r="O40" s="17">
        <f t="shared" si="0"/>
        <v>0</v>
      </c>
      <c r="P40" s="5"/>
    </row>
    <row r="41" spans="1:16" ht="15">
      <c r="A41" s="95" t="s">
        <v>29</v>
      </c>
      <c r="K41" s="5"/>
      <c r="L41" s="5"/>
      <c r="M41" s="5"/>
      <c r="N41" s="5"/>
      <c r="O41" s="17">
        <f t="shared" si="0"/>
        <v>0</v>
      </c>
      <c r="P41" s="5"/>
    </row>
    <row r="42" spans="1:17" ht="15">
      <c r="A42" s="92" t="s">
        <v>25</v>
      </c>
      <c r="B42">
        <v>5010</v>
      </c>
      <c r="K42" s="5"/>
      <c r="L42" s="5"/>
      <c r="M42" s="5"/>
      <c r="N42" s="5"/>
      <c r="O42" s="17"/>
      <c r="P42" s="5"/>
      <c r="Q42">
        <v>32</v>
      </c>
    </row>
    <row r="43" spans="1:17" ht="15">
      <c r="A43" s="92" t="s">
        <v>30</v>
      </c>
      <c r="B43">
        <v>6000</v>
      </c>
      <c r="K43" s="5"/>
      <c r="L43" s="5"/>
      <c r="M43" s="5"/>
      <c r="N43" s="5"/>
      <c r="O43" s="17">
        <f t="shared" si="0"/>
        <v>0</v>
      </c>
      <c r="P43" s="5"/>
      <c r="Q43">
        <f>Q42+1</f>
        <v>33</v>
      </c>
    </row>
    <row r="44" spans="1:17" ht="15">
      <c r="A44" s="92" t="s">
        <v>31</v>
      </c>
      <c r="B44">
        <v>6005</v>
      </c>
      <c r="K44" s="5"/>
      <c r="L44" s="5"/>
      <c r="M44" s="5"/>
      <c r="N44" s="5"/>
      <c r="O44" s="17">
        <f t="shared" si="0"/>
        <v>0</v>
      </c>
      <c r="P44" s="5"/>
      <c r="Q44">
        <f>Q43+1</f>
        <v>34</v>
      </c>
    </row>
    <row r="45" spans="1:17" ht="15">
      <c r="A45" s="92" t="s">
        <v>32</v>
      </c>
      <c r="B45">
        <v>6010</v>
      </c>
      <c r="K45" s="5"/>
      <c r="L45" s="5"/>
      <c r="M45" s="5"/>
      <c r="N45" s="5"/>
      <c r="O45" s="17">
        <f t="shared" si="0"/>
        <v>0</v>
      </c>
      <c r="P45" s="5"/>
      <c r="Q45">
        <f aca="true" t="shared" si="3" ref="Q45:Q108">Q44+1</f>
        <v>35</v>
      </c>
    </row>
    <row r="46" spans="1:17" ht="15">
      <c r="A46" s="92" t="s">
        <v>154</v>
      </c>
      <c r="K46" s="5"/>
      <c r="L46" s="5"/>
      <c r="M46" s="5"/>
      <c r="N46" s="5"/>
      <c r="O46" s="17">
        <f t="shared" si="0"/>
        <v>0</v>
      </c>
      <c r="P46" s="5"/>
      <c r="Q46">
        <f t="shared" si="3"/>
        <v>36</v>
      </c>
    </row>
    <row r="47" spans="1:17" ht="15">
      <c r="A47" s="92" t="s">
        <v>33</v>
      </c>
      <c r="B47">
        <v>6110</v>
      </c>
      <c r="K47" s="5"/>
      <c r="L47" s="5"/>
      <c r="M47" s="5"/>
      <c r="N47" s="5"/>
      <c r="O47" s="17">
        <f t="shared" si="0"/>
        <v>0</v>
      </c>
      <c r="P47" s="5"/>
      <c r="Q47">
        <f t="shared" si="3"/>
        <v>37</v>
      </c>
    </row>
    <row r="48" spans="1:17" ht="15">
      <c r="A48" s="92" t="s">
        <v>34</v>
      </c>
      <c r="B48">
        <v>6120</v>
      </c>
      <c r="K48" s="5"/>
      <c r="L48" s="5"/>
      <c r="M48" s="5"/>
      <c r="N48" s="5"/>
      <c r="O48" s="17">
        <f t="shared" si="0"/>
        <v>0</v>
      </c>
      <c r="P48" s="5"/>
      <c r="Q48">
        <f t="shared" si="3"/>
        <v>38</v>
      </c>
    </row>
    <row r="49" spans="1:17" ht="15">
      <c r="A49" s="92" t="s">
        <v>35</v>
      </c>
      <c r="B49">
        <v>6130</v>
      </c>
      <c r="K49" s="5"/>
      <c r="L49" s="5"/>
      <c r="M49" s="5"/>
      <c r="N49" s="5"/>
      <c r="O49" s="17">
        <f t="shared" si="0"/>
        <v>0</v>
      </c>
      <c r="P49" s="5"/>
      <c r="Q49">
        <f t="shared" si="3"/>
        <v>39</v>
      </c>
    </row>
    <row r="50" spans="1:17" ht="15">
      <c r="A50" s="92" t="s">
        <v>36</v>
      </c>
      <c r="B50">
        <v>6140</v>
      </c>
      <c r="K50" s="5"/>
      <c r="L50" s="5"/>
      <c r="M50" s="5"/>
      <c r="N50" s="5"/>
      <c r="O50" s="17">
        <f t="shared" si="0"/>
        <v>0</v>
      </c>
      <c r="P50" s="5"/>
      <c r="Q50">
        <f t="shared" si="3"/>
        <v>40</v>
      </c>
    </row>
    <row r="51" spans="1:17" ht="15">
      <c r="A51" s="92" t="s">
        <v>37</v>
      </c>
      <c r="B51">
        <v>6150</v>
      </c>
      <c r="K51" s="5"/>
      <c r="L51" s="5"/>
      <c r="M51" s="5"/>
      <c r="N51" s="5"/>
      <c r="O51" s="17">
        <f t="shared" si="0"/>
        <v>0</v>
      </c>
      <c r="P51" s="5"/>
      <c r="Q51">
        <f t="shared" si="3"/>
        <v>41</v>
      </c>
    </row>
    <row r="52" spans="1:17" ht="15">
      <c r="A52" s="92" t="s">
        <v>38</v>
      </c>
      <c r="B52">
        <v>6155</v>
      </c>
      <c r="K52" s="5"/>
      <c r="L52" s="5"/>
      <c r="M52" s="5"/>
      <c r="N52" s="5"/>
      <c r="O52" s="17">
        <f t="shared" si="0"/>
        <v>0</v>
      </c>
      <c r="P52" s="5"/>
      <c r="Q52">
        <f t="shared" si="3"/>
        <v>42</v>
      </c>
    </row>
    <row r="53" spans="1:17" ht="15">
      <c r="A53" s="92" t="s">
        <v>94</v>
      </c>
      <c r="B53">
        <v>6170</v>
      </c>
      <c r="K53" s="5"/>
      <c r="L53" s="5"/>
      <c r="M53" s="5"/>
      <c r="N53" s="5"/>
      <c r="O53" s="17">
        <f t="shared" si="0"/>
        <v>0</v>
      </c>
      <c r="P53" s="5"/>
      <c r="Q53">
        <f t="shared" si="3"/>
        <v>43</v>
      </c>
    </row>
    <row r="54" spans="1:17" ht="15">
      <c r="A54" s="92" t="s">
        <v>95</v>
      </c>
      <c r="B54">
        <v>6172</v>
      </c>
      <c r="K54" s="5"/>
      <c r="L54" s="5"/>
      <c r="M54" s="5"/>
      <c r="N54" s="5"/>
      <c r="O54" s="17">
        <f t="shared" si="0"/>
        <v>0</v>
      </c>
      <c r="P54" s="5"/>
      <c r="Q54">
        <f t="shared" si="3"/>
        <v>44</v>
      </c>
    </row>
    <row r="55" spans="1:17" ht="15">
      <c r="A55" s="92" t="s">
        <v>96</v>
      </c>
      <c r="B55">
        <v>6180</v>
      </c>
      <c r="K55" s="5"/>
      <c r="L55" s="5"/>
      <c r="M55" s="5"/>
      <c r="N55" s="5"/>
      <c r="O55" s="17">
        <f t="shared" si="0"/>
        <v>0</v>
      </c>
      <c r="P55" s="5"/>
      <c r="Q55">
        <f t="shared" si="3"/>
        <v>45</v>
      </c>
    </row>
    <row r="56" spans="1:17" ht="15">
      <c r="A56" s="92" t="s">
        <v>97</v>
      </c>
      <c r="B56">
        <v>6282</v>
      </c>
      <c r="K56" s="5"/>
      <c r="L56" s="5"/>
      <c r="M56" s="5"/>
      <c r="N56" s="5"/>
      <c r="O56" s="17">
        <f t="shared" si="0"/>
        <v>0</v>
      </c>
      <c r="P56" s="5"/>
      <c r="Q56">
        <f t="shared" si="3"/>
        <v>46</v>
      </c>
    </row>
    <row r="57" spans="1:17" ht="15">
      <c r="A57" s="92" t="s">
        <v>98</v>
      </c>
      <c r="B57">
        <v>6200</v>
      </c>
      <c r="K57" s="5"/>
      <c r="L57" s="5"/>
      <c r="M57" s="5"/>
      <c r="N57" s="5"/>
      <c r="O57" s="17">
        <f t="shared" si="0"/>
        <v>0</v>
      </c>
      <c r="P57" s="5"/>
      <c r="Q57">
        <f t="shared" si="3"/>
        <v>47</v>
      </c>
    </row>
    <row r="58" spans="1:17" ht="15">
      <c r="A58" s="92" t="s">
        <v>39</v>
      </c>
      <c r="B58">
        <v>6210</v>
      </c>
      <c r="K58" s="5"/>
      <c r="L58" s="5"/>
      <c r="M58" s="5"/>
      <c r="N58" s="5"/>
      <c r="O58" s="17">
        <f t="shared" si="0"/>
        <v>0</v>
      </c>
      <c r="P58" s="5"/>
      <c r="Q58">
        <f t="shared" si="3"/>
        <v>48</v>
      </c>
    </row>
    <row r="59" spans="1:17" ht="15">
      <c r="A59" s="92" t="s">
        <v>40</v>
      </c>
      <c r="B59">
        <v>6210</v>
      </c>
      <c r="K59" s="5"/>
      <c r="L59" s="5"/>
      <c r="M59" s="5"/>
      <c r="N59" s="5"/>
      <c r="O59" s="17">
        <f t="shared" si="0"/>
        <v>0</v>
      </c>
      <c r="P59" s="5"/>
      <c r="Q59">
        <f t="shared" si="3"/>
        <v>49</v>
      </c>
    </row>
    <row r="60" spans="1:17" ht="15">
      <c r="A60" s="92" t="s">
        <v>41</v>
      </c>
      <c r="B60">
        <v>6221</v>
      </c>
      <c r="K60" s="5"/>
      <c r="L60" s="5"/>
      <c r="M60" s="5"/>
      <c r="N60" s="5"/>
      <c r="O60" s="17">
        <f t="shared" si="0"/>
        <v>0</v>
      </c>
      <c r="P60" s="5"/>
      <c r="Q60">
        <f t="shared" si="3"/>
        <v>50</v>
      </c>
    </row>
    <row r="61" spans="1:17" ht="15">
      <c r="A61" s="92" t="s">
        <v>42</v>
      </c>
      <c r="B61">
        <v>6222</v>
      </c>
      <c r="K61" s="5"/>
      <c r="L61" s="5"/>
      <c r="M61" s="5"/>
      <c r="N61" s="5"/>
      <c r="O61" s="17">
        <f t="shared" si="0"/>
        <v>0</v>
      </c>
      <c r="P61" s="5"/>
      <c r="Q61">
        <f t="shared" si="3"/>
        <v>51</v>
      </c>
    </row>
    <row r="62" spans="1:17" ht="15">
      <c r="A62" s="92" t="s">
        <v>43</v>
      </c>
      <c r="B62">
        <v>6223</v>
      </c>
      <c r="K62" s="5"/>
      <c r="L62" s="5"/>
      <c r="M62" s="5"/>
      <c r="N62" s="5"/>
      <c r="O62" s="17">
        <f t="shared" si="0"/>
        <v>0</v>
      </c>
      <c r="P62" s="5"/>
      <c r="Q62">
        <f t="shared" si="3"/>
        <v>52</v>
      </c>
    </row>
    <row r="63" spans="1:17" ht="15">
      <c r="A63" s="92" t="s">
        <v>44</v>
      </c>
      <c r="B63">
        <v>6224</v>
      </c>
      <c r="K63" s="5"/>
      <c r="L63" s="5"/>
      <c r="M63" s="5"/>
      <c r="N63" s="5"/>
      <c r="O63" s="17">
        <f t="shared" si="0"/>
        <v>0</v>
      </c>
      <c r="P63" s="5"/>
      <c r="Q63">
        <f t="shared" si="3"/>
        <v>53</v>
      </c>
    </row>
    <row r="64" spans="1:17" ht="15">
      <c r="A64" s="92" t="s">
        <v>45</v>
      </c>
      <c r="B64">
        <v>6230</v>
      </c>
      <c r="K64" s="5"/>
      <c r="L64" s="5"/>
      <c r="M64" s="5"/>
      <c r="N64" s="5"/>
      <c r="O64" s="17">
        <f t="shared" si="0"/>
        <v>0</v>
      </c>
      <c r="P64" s="5"/>
      <c r="Q64">
        <f t="shared" si="3"/>
        <v>54</v>
      </c>
    </row>
    <row r="65" spans="1:17" ht="15">
      <c r="A65" s="92" t="s">
        <v>46</v>
      </c>
      <c r="B65">
        <v>6240</v>
      </c>
      <c r="K65" s="5"/>
      <c r="L65" s="5"/>
      <c r="M65" s="5"/>
      <c r="N65" s="5"/>
      <c r="O65" s="17">
        <f t="shared" si="0"/>
        <v>0</v>
      </c>
      <c r="P65" s="5"/>
      <c r="Q65">
        <f t="shared" si="3"/>
        <v>55</v>
      </c>
    </row>
    <row r="66" spans="1:17" ht="15">
      <c r="A66" s="92" t="s">
        <v>47</v>
      </c>
      <c r="B66">
        <v>6250</v>
      </c>
      <c r="K66" s="5"/>
      <c r="L66" s="5"/>
      <c r="M66" s="5"/>
      <c r="N66" s="5"/>
      <c r="O66" s="17">
        <f t="shared" si="0"/>
        <v>0</v>
      </c>
      <c r="P66" s="5"/>
      <c r="Q66">
        <f t="shared" si="3"/>
        <v>56</v>
      </c>
    </row>
    <row r="67" spans="1:17" ht="15">
      <c r="A67" s="92" t="s">
        <v>48</v>
      </c>
      <c r="B67">
        <v>6260</v>
      </c>
      <c r="K67" s="5"/>
      <c r="L67" s="5"/>
      <c r="M67" s="5"/>
      <c r="N67" s="5"/>
      <c r="O67" s="17">
        <f t="shared" si="0"/>
        <v>0</v>
      </c>
      <c r="P67" s="5"/>
      <c r="Q67">
        <f t="shared" si="3"/>
        <v>57</v>
      </c>
    </row>
    <row r="68" spans="1:17" ht="15">
      <c r="A68" s="92" t="s">
        <v>49</v>
      </c>
      <c r="B68">
        <v>6300</v>
      </c>
      <c r="K68" s="5">
        <v>1000</v>
      </c>
      <c r="L68" s="5"/>
      <c r="M68" s="5"/>
      <c r="N68" s="5"/>
      <c r="O68" s="17">
        <f aca="true" t="shared" si="4" ref="O68:O119">SUM(C68:N68)</f>
        <v>1000</v>
      </c>
      <c r="P68" s="5"/>
      <c r="Q68">
        <f t="shared" si="3"/>
        <v>58</v>
      </c>
    </row>
    <row r="69" spans="1:17" ht="15">
      <c r="A69" s="92" t="s">
        <v>50</v>
      </c>
      <c r="B69">
        <v>6301</v>
      </c>
      <c r="K69" s="5"/>
      <c r="L69" s="5"/>
      <c r="M69" s="5"/>
      <c r="N69" s="5"/>
      <c r="O69" s="17">
        <f t="shared" si="4"/>
        <v>0</v>
      </c>
      <c r="P69" s="5"/>
      <c r="Q69">
        <f t="shared" si="3"/>
        <v>59</v>
      </c>
    </row>
    <row r="70" spans="1:17" ht="15">
      <c r="A70" s="92" t="s">
        <v>51</v>
      </c>
      <c r="B70">
        <v>6302</v>
      </c>
      <c r="K70" s="5"/>
      <c r="L70" s="5"/>
      <c r="M70" s="5"/>
      <c r="N70" s="5"/>
      <c r="O70" s="17">
        <f t="shared" si="4"/>
        <v>0</v>
      </c>
      <c r="P70" s="5"/>
      <c r="Q70">
        <f t="shared" si="3"/>
        <v>60</v>
      </c>
    </row>
    <row r="71" spans="1:17" ht="15">
      <c r="A71" s="92" t="s">
        <v>52</v>
      </c>
      <c r="B71">
        <v>6304</v>
      </c>
      <c r="K71" s="5"/>
      <c r="L71" s="5"/>
      <c r="M71" s="5"/>
      <c r="N71" s="5"/>
      <c r="O71" s="17">
        <f t="shared" si="4"/>
        <v>0</v>
      </c>
      <c r="P71" s="5"/>
      <c r="Q71">
        <f t="shared" si="3"/>
        <v>61</v>
      </c>
    </row>
    <row r="72" spans="1:17" ht="15">
      <c r="A72" s="92" t="s">
        <v>53</v>
      </c>
      <c r="B72">
        <v>6310</v>
      </c>
      <c r="K72" s="5">
        <v>1000</v>
      </c>
      <c r="L72" s="5"/>
      <c r="M72" s="5"/>
      <c r="N72" s="5"/>
      <c r="O72" s="17">
        <f t="shared" si="4"/>
        <v>1000</v>
      </c>
      <c r="P72" s="5">
        <v>1079.41</v>
      </c>
      <c r="Q72">
        <f t="shared" si="3"/>
        <v>62</v>
      </c>
    </row>
    <row r="73" spans="1:17" ht="15">
      <c r="A73" s="92" t="s">
        <v>54</v>
      </c>
      <c r="B73">
        <v>6330</v>
      </c>
      <c r="K73" s="5"/>
      <c r="L73" s="5"/>
      <c r="M73" s="5"/>
      <c r="N73" s="5"/>
      <c r="O73" s="17">
        <f t="shared" si="4"/>
        <v>0</v>
      </c>
      <c r="P73" s="5"/>
      <c r="Q73">
        <f t="shared" si="3"/>
        <v>63</v>
      </c>
    </row>
    <row r="74" spans="1:17" ht="15">
      <c r="A74" s="92" t="s">
        <v>55</v>
      </c>
      <c r="B74">
        <v>6331</v>
      </c>
      <c r="K74" s="5"/>
      <c r="L74" s="5"/>
      <c r="M74" s="5"/>
      <c r="N74" s="5"/>
      <c r="O74" s="17">
        <f t="shared" si="4"/>
        <v>0</v>
      </c>
      <c r="P74" s="5"/>
      <c r="Q74">
        <f t="shared" si="3"/>
        <v>64</v>
      </c>
    </row>
    <row r="75" spans="1:17" ht="15">
      <c r="A75" s="92" t="s">
        <v>56</v>
      </c>
      <c r="B75">
        <v>6340</v>
      </c>
      <c r="K75" s="5"/>
      <c r="L75" s="5"/>
      <c r="M75" s="5"/>
      <c r="N75" s="5"/>
      <c r="O75" s="17">
        <f t="shared" si="4"/>
        <v>0</v>
      </c>
      <c r="P75" s="5"/>
      <c r="Q75">
        <f t="shared" si="3"/>
        <v>65</v>
      </c>
    </row>
    <row r="76" spans="1:17" ht="15">
      <c r="A76" s="92" t="s">
        <v>57</v>
      </c>
      <c r="B76">
        <v>6400</v>
      </c>
      <c r="K76" s="5"/>
      <c r="L76" s="5"/>
      <c r="M76" s="5"/>
      <c r="N76" s="5"/>
      <c r="O76" s="17">
        <f t="shared" si="4"/>
        <v>0</v>
      </c>
      <c r="P76" s="5"/>
      <c r="Q76">
        <f t="shared" si="3"/>
        <v>66</v>
      </c>
    </row>
    <row r="77" spans="1:17" ht="15">
      <c r="A77" s="92" t="s">
        <v>58</v>
      </c>
      <c r="B77">
        <v>6401</v>
      </c>
      <c r="K77" s="5"/>
      <c r="L77" s="5"/>
      <c r="M77" s="5"/>
      <c r="N77" s="5"/>
      <c r="O77" s="17">
        <f t="shared" si="4"/>
        <v>0</v>
      </c>
      <c r="P77" s="5"/>
      <c r="Q77">
        <f t="shared" si="3"/>
        <v>67</v>
      </c>
    </row>
    <row r="78" spans="1:17" ht="15">
      <c r="A78" s="92" t="s">
        <v>99</v>
      </c>
      <c r="B78">
        <v>6402</v>
      </c>
      <c r="K78" s="5"/>
      <c r="L78" s="5"/>
      <c r="M78" s="5"/>
      <c r="N78" s="5"/>
      <c r="O78" s="17">
        <f t="shared" si="4"/>
        <v>0</v>
      </c>
      <c r="P78" s="5"/>
      <c r="Q78">
        <f t="shared" si="3"/>
        <v>68</v>
      </c>
    </row>
    <row r="79" spans="1:17" ht="15">
      <c r="A79" s="92" t="s">
        <v>59</v>
      </c>
      <c r="B79">
        <v>6403</v>
      </c>
      <c r="K79" s="5"/>
      <c r="L79" s="5"/>
      <c r="M79" s="5"/>
      <c r="N79" s="5"/>
      <c r="O79" s="17">
        <f t="shared" si="4"/>
        <v>0</v>
      </c>
      <c r="P79" s="5"/>
      <c r="Q79">
        <f t="shared" si="3"/>
        <v>69</v>
      </c>
    </row>
    <row r="80" spans="1:17" ht="15">
      <c r="A80" s="92" t="s">
        <v>60</v>
      </c>
      <c r="B80">
        <v>6404</v>
      </c>
      <c r="K80" s="5"/>
      <c r="L80" s="5"/>
      <c r="M80" s="5"/>
      <c r="N80" s="5"/>
      <c r="O80" s="17">
        <f t="shared" si="4"/>
        <v>0</v>
      </c>
      <c r="P80" s="5"/>
      <c r="Q80">
        <f t="shared" si="3"/>
        <v>70</v>
      </c>
    </row>
    <row r="81" spans="1:17" ht="15">
      <c r="A81" s="92" t="s">
        <v>100</v>
      </c>
      <c r="B81">
        <v>6405</v>
      </c>
      <c r="K81" s="5"/>
      <c r="L81" s="5"/>
      <c r="M81" s="5"/>
      <c r="N81" s="5"/>
      <c r="O81" s="17">
        <f t="shared" si="4"/>
        <v>0</v>
      </c>
      <c r="P81" s="5"/>
      <c r="Q81">
        <f t="shared" si="3"/>
        <v>71</v>
      </c>
    </row>
    <row r="82" spans="1:17" ht="15">
      <c r="A82" s="92" t="s">
        <v>61</v>
      </c>
      <c r="B82">
        <v>6410</v>
      </c>
      <c r="K82" s="5"/>
      <c r="L82" s="5"/>
      <c r="M82" s="5"/>
      <c r="N82" s="5"/>
      <c r="O82" s="17">
        <f t="shared" si="4"/>
        <v>0</v>
      </c>
      <c r="P82" s="5"/>
      <c r="Q82">
        <f t="shared" si="3"/>
        <v>72</v>
      </c>
    </row>
    <row r="83" spans="1:17" ht="15">
      <c r="A83" s="92" t="s">
        <v>62</v>
      </c>
      <c r="B83">
        <v>6430</v>
      </c>
      <c r="K83" s="5"/>
      <c r="L83" s="5"/>
      <c r="M83" s="5"/>
      <c r="N83" s="5"/>
      <c r="O83" s="17">
        <f t="shared" si="4"/>
        <v>0</v>
      </c>
      <c r="P83" s="5"/>
      <c r="Q83">
        <f t="shared" si="3"/>
        <v>73</v>
      </c>
    </row>
    <row r="84" spans="1:17" ht="15">
      <c r="A84" s="92" t="s">
        <v>63</v>
      </c>
      <c r="B84">
        <v>6440</v>
      </c>
      <c r="K84" s="5"/>
      <c r="L84" s="5"/>
      <c r="M84" s="5"/>
      <c r="N84" s="5"/>
      <c r="O84" s="17">
        <f t="shared" si="4"/>
        <v>0</v>
      </c>
      <c r="P84" s="5"/>
      <c r="Q84">
        <f t="shared" si="3"/>
        <v>74</v>
      </c>
    </row>
    <row r="85" spans="1:17" ht="15">
      <c r="A85" s="92" t="s">
        <v>64</v>
      </c>
      <c r="B85">
        <v>6450</v>
      </c>
      <c r="K85" s="5"/>
      <c r="L85" s="5"/>
      <c r="M85" s="5"/>
      <c r="N85" s="5"/>
      <c r="O85" s="17">
        <f t="shared" si="4"/>
        <v>0</v>
      </c>
      <c r="P85" s="5"/>
      <c r="Q85">
        <f t="shared" si="3"/>
        <v>75</v>
      </c>
    </row>
    <row r="86" spans="1:17" ht="15">
      <c r="A86" s="92" t="s">
        <v>126</v>
      </c>
      <c r="B86">
        <v>6501</v>
      </c>
      <c r="K86" s="5"/>
      <c r="L86" s="5"/>
      <c r="M86" s="5"/>
      <c r="N86" s="5"/>
      <c r="O86" s="17">
        <f t="shared" si="4"/>
        <v>0</v>
      </c>
      <c r="P86" s="5"/>
      <c r="Q86">
        <f t="shared" si="3"/>
        <v>76</v>
      </c>
    </row>
    <row r="87" spans="1:17" ht="15">
      <c r="A87" s="92" t="s">
        <v>65</v>
      </c>
      <c r="B87">
        <v>6600</v>
      </c>
      <c r="K87" s="5"/>
      <c r="L87" s="5"/>
      <c r="M87" s="5"/>
      <c r="N87" s="5"/>
      <c r="O87" s="17">
        <f t="shared" si="4"/>
        <v>0</v>
      </c>
      <c r="P87" s="5"/>
      <c r="Q87">
        <f t="shared" si="3"/>
        <v>77</v>
      </c>
    </row>
    <row r="88" spans="1:17" ht="15">
      <c r="A88" s="92" t="s">
        <v>66</v>
      </c>
      <c r="B88">
        <v>6610</v>
      </c>
      <c r="K88" s="5"/>
      <c r="L88" s="5"/>
      <c r="M88" s="5"/>
      <c r="N88" s="5"/>
      <c r="O88" s="17">
        <f t="shared" si="4"/>
        <v>0</v>
      </c>
      <c r="P88" s="5"/>
      <c r="Q88">
        <f t="shared" si="3"/>
        <v>78</v>
      </c>
    </row>
    <row r="89" spans="1:17" ht="15">
      <c r="A89" s="92" t="s">
        <v>67</v>
      </c>
      <c r="B89">
        <v>6700</v>
      </c>
      <c r="K89" s="5"/>
      <c r="L89" s="5"/>
      <c r="M89" s="5"/>
      <c r="N89" s="5"/>
      <c r="O89" s="17">
        <f t="shared" si="4"/>
        <v>0</v>
      </c>
      <c r="P89" s="5"/>
      <c r="Q89">
        <f t="shared" si="3"/>
        <v>79</v>
      </c>
    </row>
    <row r="90" spans="1:17" ht="15">
      <c r="A90" s="92" t="s">
        <v>68</v>
      </c>
      <c r="B90">
        <v>6710</v>
      </c>
      <c r="K90" s="5"/>
      <c r="L90" s="5"/>
      <c r="M90" s="5"/>
      <c r="N90" s="5"/>
      <c r="O90" s="17">
        <f t="shared" si="4"/>
        <v>0</v>
      </c>
      <c r="P90" s="5"/>
      <c r="Q90">
        <f t="shared" si="3"/>
        <v>80</v>
      </c>
    </row>
    <row r="91" spans="1:17" ht="15">
      <c r="A91" s="92" t="s">
        <v>124</v>
      </c>
      <c r="B91">
        <v>6720</v>
      </c>
      <c r="K91" s="5"/>
      <c r="L91" s="5"/>
      <c r="M91" s="5"/>
      <c r="N91" s="5"/>
      <c r="O91" s="17"/>
      <c r="P91" s="5"/>
      <c r="Q91">
        <f t="shared" si="3"/>
        <v>81</v>
      </c>
    </row>
    <row r="92" spans="1:17" ht="15">
      <c r="A92" s="92" t="s">
        <v>69</v>
      </c>
      <c r="B92">
        <v>6730</v>
      </c>
      <c r="K92" s="5"/>
      <c r="L92" s="5"/>
      <c r="M92" s="5"/>
      <c r="N92" s="5"/>
      <c r="O92" s="17">
        <f t="shared" si="4"/>
        <v>0</v>
      </c>
      <c r="P92" s="5"/>
      <c r="Q92">
        <f t="shared" si="3"/>
        <v>82</v>
      </c>
    </row>
    <row r="93" spans="1:17" ht="15">
      <c r="A93" s="92" t="s">
        <v>70</v>
      </c>
      <c r="B93">
        <v>6740</v>
      </c>
      <c r="K93" s="5"/>
      <c r="L93" s="5"/>
      <c r="M93" s="5"/>
      <c r="N93" s="5"/>
      <c r="O93" s="17">
        <f t="shared" si="4"/>
        <v>0</v>
      </c>
      <c r="P93" s="5"/>
      <c r="Q93">
        <f t="shared" si="3"/>
        <v>83</v>
      </c>
    </row>
    <row r="94" spans="1:17" ht="15">
      <c r="A94" s="92" t="s">
        <v>71</v>
      </c>
      <c r="B94">
        <v>6800</v>
      </c>
      <c r="K94" s="5"/>
      <c r="L94" s="5"/>
      <c r="M94" s="5"/>
      <c r="N94" s="5"/>
      <c r="O94" s="17">
        <f t="shared" si="4"/>
        <v>0</v>
      </c>
      <c r="P94" s="5"/>
      <c r="Q94">
        <f t="shared" si="3"/>
        <v>84</v>
      </c>
    </row>
    <row r="95" spans="1:17" ht="15">
      <c r="A95" s="92" t="s">
        <v>72</v>
      </c>
      <c r="B95">
        <v>6810</v>
      </c>
      <c r="K95" s="5"/>
      <c r="L95" s="5"/>
      <c r="M95" s="5"/>
      <c r="N95" s="5"/>
      <c r="O95" s="17">
        <f t="shared" si="4"/>
        <v>0</v>
      </c>
      <c r="P95" s="5"/>
      <c r="Q95">
        <f t="shared" si="3"/>
        <v>85</v>
      </c>
    </row>
    <row r="96" spans="1:17" ht="15">
      <c r="A96" s="92" t="s">
        <v>73</v>
      </c>
      <c r="B96">
        <v>6820</v>
      </c>
      <c r="K96" s="5"/>
      <c r="L96" s="5"/>
      <c r="M96" s="5"/>
      <c r="N96" s="5"/>
      <c r="O96" s="17">
        <f t="shared" si="4"/>
        <v>0</v>
      </c>
      <c r="P96" s="5"/>
      <c r="Q96">
        <f t="shared" si="3"/>
        <v>86</v>
      </c>
    </row>
    <row r="97" spans="1:17" ht="15">
      <c r="A97" s="92" t="s">
        <v>74</v>
      </c>
      <c r="B97">
        <v>6840</v>
      </c>
      <c r="K97" s="5"/>
      <c r="L97" s="5"/>
      <c r="M97" s="5"/>
      <c r="N97" s="5"/>
      <c r="O97" s="17">
        <f t="shared" si="4"/>
        <v>0</v>
      </c>
      <c r="P97" s="5"/>
      <c r="Q97">
        <f t="shared" si="3"/>
        <v>87</v>
      </c>
    </row>
    <row r="98" spans="1:17" ht="15">
      <c r="A98" s="92" t="s">
        <v>75</v>
      </c>
      <c r="B98">
        <v>6850</v>
      </c>
      <c r="K98" s="5"/>
      <c r="L98" s="5"/>
      <c r="M98" s="5"/>
      <c r="N98" s="5"/>
      <c r="O98" s="17">
        <f t="shared" si="4"/>
        <v>0</v>
      </c>
      <c r="P98" s="5"/>
      <c r="Q98">
        <f t="shared" si="3"/>
        <v>88</v>
      </c>
    </row>
    <row r="99" spans="1:17" ht="15">
      <c r="A99" s="92" t="s">
        <v>76</v>
      </c>
      <c r="B99">
        <v>6860</v>
      </c>
      <c r="K99" s="5"/>
      <c r="L99" s="5"/>
      <c r="M99" s="5"/>
      <c r="N99" s="5"/>
      <c r="O99" s="17">
        <f t="shared" si="4"/>
        <v>0</v>
      </c>
      <c r="P99" s="5"/>
      <c r="Q99">
        <f t="shared" si="3"/>
        <v>89</v>
      </c>
    </row>
    <row r="100" spans="1:17" ht="15">
      <c r="A100" s="92" t="s">
        <v>77</v>
      </c>
      <c r="B100">
        <v>6900</v>
      </c>
      <c r="K100" s="5"/>
      <c r="L100" s="5"/>
      <c r="M100" s="5"/>
      <c r="N100" s="5"/>
      <c r="O100" s="17">
        <f t="shared" si="4"/>
        <v>0</v>
      </c>
      <c r="P100" s="5"/>
      <c r="Q100">
        <f t="shared" si="3"/>
        <v>90</v>
      </c>
    </row>
    <row r="101" spans="1:17" ht="15">
      <c r="A101" s="92" t="s">
        <v>78</v>
      </c>
      <c r="B101">
        <v>6910</v>
      </c>
      <c r="K101" s="5"/>
      <c r="L101" s="5"/>
      <c r="M101" s="5"/>
      <c r="N101" s="5"/>
      <c r="O101" s="17">
        <f t="shared" si="4"/>
        <v>0</v>
      </c>
      <c r="P101" s="5"/>
      <c r="Q101">
        <f t="shared" si="3"/>
        <v>91</v>
      </c>
    </row>
    <row r="102" spans="1:17" ht="15">
      <c r="A102" s="92" t="s">
        <v>79</v>
      </c>
      <c r="B102">
        <v>6920</v>
      </c>
      <c r="K102" s="5"/>
      <c r="L102" s="5"/>
      <c r="M102" s="5"/>
      <c r="N102" s="5"/>
      <c r="O102" s="17">
        <f t="shared" si="4"/>
        <v>0</v>
      </c>
      <c r="P102" s="5"/>
      <c r="Q102">
        <f t="shared" si="3"/>
        <v>92</v>
      </c>
    </row>
    <row r="103" spans="1:17" ht="15">
      <c r="A103" s="92" t="s">
        <v>101</v>
      </c>
      <c r="B103">
        <v>6921</v>
      </c>
      <c r="K103" s="5"/>
      <c r="L103" s="5"/>
      <c r="M103" s="5"/>
      <c r="N103" s="5"/>
      <c r="O103" s="17">
        <f t="shared" si="4"/>
        <v>0</v>
      </c>
      <c r="P103" s="5"/>
      <c r="Q103">
        <f t="shared" si="3"/>
        <v>93</v>
      </c>
    </row>
    <row r="104" spans="1:17" ht="15">
      <c r="A104" s="92" t="s">
        <v>80</v>
      </c>
      <c r="B104">
        <v>6930</v>
      </c>
      <c r="K104" s="5"/>
      <c r="L104" s="5"/>
      <c r="M104" s="5"/>
      <c r="N104" s="5"/>
      <c r="O104" s="17">
        <f t="shared" si="4"/>
        <v>0</v>
      </c>
      <c r="P104" s="5"/>
      <c r="Q104">
        <f t="shared" si="3"/>
        <v>94</v>
      </c>
    </row>
    <row r="105" spans="1:17" ht="15">
      <c r="A105" s="92" t="s">
        <v>110</v>
      </c>
      <c r="B105">
        <v>6940</v>
      </c>
      <c r="K105" s="5"/>
      <c r="L105" s="5"/>
      <c r="M105" s="5"/>
      <c r="N105" s="5"/>
      <c r="O105" s="17">
        <f t="shared" si="4"/>
        <v>0</v>
      </c>
      <c r="P105" s="5"/>
      <c r="Q105">
        <f t="shared" si="3"/>
        <v>95</v>
      </c>
    </row>
    <row r="106" spans="1:17" ht="15">
      <c r="A106" s="92" t="s">
        <v>81</v>
      </c>
      <c r="B106">
        <v>6950</v>
      </c>
      <c r="K106" s="5"/>
      <c r="L106" s="5"/>
      <c r="M106" s="5"/>
      <c r="N106" s="5"/>
      <c r="O106" s="17">
        <f t="shared" si="4"/>
        <v>0</v>
      </c>
      <c r="P106" s="5"/>
      <c r="Q106">
        <f t="shared" si="3"/>
        <v>96</v>
      </c>
    </row>
    <row r="107" spans="1:17" ht="15">
      <c r="A107" s="92" t="s">
        <v>82</v>
      </c>
      <c r="B107">
        <v>6960</v>
      </c>
      <c r="K107" s="5"/>
      <c r="L107" s="5"/>
      <c r="M107" s="5"/>
      <c r="N107" s="5"/>
      <c r="O107" s="17">
        <f t="shared" si="4"/>
        <v>0</v>
      </c>
      <c r="P107" s="5"/>
      <c r="Q107">
        <f t="shared" si="3"/>
        <v>97</v>
      </c>
    </row>
    <row r="108" spans="1:17" ht="15">
      <c r="A108" s="92" t="s">
        <v>83</v>
      </c>
      <c r="B108">
        <v>7000</v>
      </c>
      <c r="K108" s="5"/>
      <c r="L108" s="5"/>
      <c r="M108" s="5"/>
      <c r="N108" s="5"/>
      <c r="O108" s="17">
        <f t="shared" si="4"/>
        <v>0</v>
      </c>
      <c r="P108" s="5"/>
      <c r="Q108">
        <f t="shared" si="3"/>
        <v>98</v>
      </c>
    </row>
    <row r="109" spans="1:17" ht="15">
      <c r="A109" s="92" t="s">
        <v>84</v>
      </c>
      <c r="B109">
        <v>7500</v>
      </c>
      <c r="K109" s="5"/>
      <c r="L109" s="5"/>
      <c r="M109" s="5"/>
      <c r="N109" s="5"/>
      <c r="O109" s="17">
        <f t="shared" si="4"/>
        <v>0</v>
      </c>
      <c r="P109" s="5"/>
      <c r="Q109">
        <f aca="true" t="shared" si="5" ref="Q109:Q121">Q108+1</f>
        <v>99</v>
      </c>
    </row>
    <row r="110" spans="1:17" ht="15">
      <c r="A110" s="92" t="s">
        <v>102</v>
      </c>
      <c r="B110">
        <v>7510</v>
      </c>
      <c r="K110" s="5"/>
      <c r="L110" s="5"/>
      <c r="M110" s="5"/>
      <c r="N110" s="5"/>
      <c r="O110" s="17">
        <f t="shared" si="4"/>
        <v>0</v>
      </c>
      <c r="P110" s="5"/>
      <c r="Q110">
        <f t="shared" si="5"/>
        <v>100</v>
      </c>
    </row>
    <row r="111" spans="1:17" ht="15">
      <c r="A111" s="92" t="s">
        <v>103</v>
      </c>
      <c r="B111">
        <v>7800</v>
      </c>
      <c r="K111" s="5"/>
      <c r="L111" s="5"/>
      <c r="M111" s="5"/>
      <c r="N111" s="5"/>
      <c r="O111" s="17">
        <f t="shared" si="4"/>
        <v>0</v>
      </c>
      <c r="P111" s="5"/>
      <c r="Q111">
        <f t="shared" si="5"/>
        <v>101</v>
      </c>
    </row>
    <row r="112" spans="1:17" ht="15">
      <c r="A112" s="92" t="s">
        <v>104</v>
      </c>
      <c r="B112">
        <v>7810</v>
      </c>
      <c r="K112" s="5"/>
      <c r="L112" s="5"/>
      <c r="M112" s="5"/>
      <c r="N112" s="5"/>
      <c r="O112" s="17">
        <f t="shared" si="4"/>
        <v>0</v>
      </c>
      <c r="P112" s="5"/>
      <c r="Q112">
        <f t="shared" si="5"/>
        <v>102</v>
      </c>
    </row>
    <row r="113" spans="1:17" ht="15">
      <c r="A113" s="92" t="s">
        <v>105</v>
      </c>
      <c r="B113">
        <v>7820</v>
      </c>
      <c r="K113" s="5"/>
      <c r="L113" s="5"/>
      <c r="M113" s="5"/>
      <c r="N113" s="5"/>
      <c r="O113" s="17">
        <f t="shared" si="4"/>
        <v>0</v>
      </c>
      <c r="P113" s="5"/>
      <c r="Q113">
        <f t="shared" si="5"/>
        <v>103</v>
      </c>
    </row>
    <row r="114" spans="1:17" ht="15">
      <c r="A114" s="92" t="s">
        <v>85</v>
      </c>
      <c r="B114">
        <v>7830</v>
      </c>
      <c r="K114" s="5"/>
      <c r="L114" s="5"/>
      <c r="M114" s="5"/>
      <c r="N114" s="5"/>
      <c r="O114" s="17">
        <f t="shared" si="4"/>
        <v>0</v>
      </c>
      <c r="P114" s="5"/>
      <c r="Q114">
        <f t="shared" si="5"/>
        <v>104</v>
      </c>
    </row>
    <row r="115" spans="1:17" ht="15">
      <c r="A115" s="92" t="s">
        <v>86</v>
      </c>
      <c r="B115">
        <v>7840</v>
      </c>
      <c r="K115" s="5"/>
      <c r="L115" s="5"/>
      <c r="M115" s="5"/>
      <c r="N115" s="5"/>
      <c r="O115" s="17">
        <f t="shared" si="4"/>
        <v>0</v>
      </c>
      <c r="P115" s="5"/>
      <c r="Q115">
        <f t="shared" si="5"/>
        <v>105</v>
      </c>
    </row>
    <row r="116" spans="1:17" ht="15">
      <c r="A116" s="92" t="s">
        <v>106</v>
      </c>
      <c r="B116">
        <v>7850</v>
      </c>
      <c r="K116" s="5"/>
      <c r="L116" s="5"/>
      <c r="M116" s="5"/>
      <c r="N116" s="5"/>
      <c r="O116" s="17">
        <f t="shared" si="4"/>
        <v>0</v>
      </c>
      <c r="P116" s="5"/>
      <c r="Q116">
        <f t="shared" si="5"/>
        <v>106</v>
      </c>
    </row>
    <row r="117" spans="1:17" ht="15">
      <c r="A117" s="92" t="s">
        <v>107</v>
      </c>
      <c r="B117">
        <v>7910</v>
      </c>
      <c r="K117" s="5"/>
      <c r="L117" s="5"/>
      <c r="M117" s="5"/>
      <c r="N117" s="5"/>
      <c r="O117" s="17">
        <f t="shared" si="4"/>
        <v>0</v>
      </c>
      <c r="P117" s="5"/>
      <c r="Q117">
        <f t="shared" si="5"/>
        <v>107</v>
      </c>
    </row>
    <row r="118" spans="1:17" ht="15">
      <c r="A118" s="92" t="s">
        <v>87</v>
      </c>
      <c r="B118">
        <v>7920</v>
      </c>
      <c r="K118" s="5"/>
      <c r="L118" s="5"/>
      <c r="M118" s="5"/>
      <c r="N118" s="5"/>
      <c r="O118" s="17">
        <f t="shared" si="4"/>
        <v>0</v>
      </c>
      <c r="P118" s="5"/>
      <c r="Q118">
        <f t="shared" si="5"/>
        <v>108</v>
      </c>
    </row>
    <row r="119" spans="1:17" ht="15">
      <c r="A119" s="92" t="s">
        <v>108</v>
      </c>
      <c r="B119">
        <v>7930</v>
      </c>
      <c r="K119" s="5"/>
      <c r="L119" s="5"/>
      <c r="M119" s="5"/>
      <c r="N119" s="5"/>
      <c r="O119" s="17">
        <f t="shared" si="4"/>
        <v>0</v>
      </c>
      <c r="P119" s="5"/>
      <c r="Q119">
        <f t="shared" si="5"/>
        <v>109</v>
      </c>
    </row>
    <row r="120" spans="1:17" ht="15">
      <c r="A120" s="92" t="s">
        <v>109</v>
      </c>
      <c r="B120">
        <v>7931</v>
      </c>
      <c r="K120" s="5"/>
      <c r="L120" s="5"/>
      <c r="M120" s="5"/>
      <c r="N120" s="5"/>
      <c r="O120" s="17">
        <f>SUM(C120:N120)</f>
        <v>0</v>
      </c>
      <c r="P120" s="5"/>
      <c r="Q120">
        <f t="shared" si="5"/>
        <v>110</v>
      </c>
    </row>
    <row r="121" spans="1:17" ht="15.75" thickBot="1">
      <c r="A121" s="134" t="s">
        <v>88</v>
      </c>
      <c r="B121" s="116"/>
      <c r="C121" s="116">
        <f>SUM(C43:C120)</f>
        <v>0</v>
      </c>
      <c r="D121" s="116">
        <f aca="true" t="shared" si="6" ref="D121:O121">SUM(D43:D120)</f>
        <v>0</v>
      </c>
      <c r="E121" s="116">
        <f t="shared" si="6"/>
        <v>0</v>
      </c>
      <c r="F121" s="116">
        <f t="shared" si="6"/>
        <v>0</v>
      </c>
      <c r="G121" s="116">
        <f t="shared" si="6"/>
        <v>0</v>
      </c>
      <c r="H121" s="116">
        <f t="shared" si="6"/>
        <v>0</v>
      </c>
      <c r="I121" s="116">
        <f t="shared" si="6"/>
        <v>0</v>
      </c>
      <c r="J121" s="116">
        <f t="shared" si="6"/>
        <v>0</v>
      </c>
      <c r="K121" s="117">
        <f t="shared" si="6"/>
        <v>2000</v>
      </c>
      <c r="L121" s="117">
        <f t="shared" si="6"/>
        <v>0</v>
      </c>
      <c r="M121" s="117">
        <f t="shared" si="6"/>
        <v>0</v>
      </c>
      <c r="N121" s="117">
        <f t="shared" si="6"/>
        <v>0</v>
      </c>
      <c r="O121" s="117">
        <f t="shared" si="6"/>
        <v>2000</v>
      </c>
      <c r="P121" s="120">
        <f>SUBTOTAL(109,P40:P120)</f>
        <v>1079.41</v>
      </c>
      <c r="Q121" s="121">
        <f t="shared" si="5"/>
        <v>111</v>
      </c>
    </row>
    <row r="122" spans="1:16" ht="15">
      <c r="A122" s="94"/>
      <c r="B122" s="1"/>
      <c r="C122" s="1"/>
      <c r="D122" s="1"/>
      <c r="E122" s="1"/>
      <c r="F122" s="1"/>
      <c r="G122" s="1"/>
      <c r="H122" s="1"/>
      <c r="I122" s="1"/>
      <c r="J122" s="1"/>
      <c r="K122" s="36"/>
      <c r="L122" s="36"/>
      <c r="M122" s="36"/>
      <c r="N122" s="36"/>
      <c r="O122" s="36"/>
      <c r="P122" s="5"/>
    </row>
    <row r="123" spans="1:17" ht="15.75" thickBot="1">
      <c r="A123" s="96" t="s">
        <v>89</v>
      </c>
      <c r="B123" s="46"/>
      <c r="C123" s="46">
        <f>+C31-C121</f>
        <v>0</v>
      </c>
      <c r="D123" s="46">
        <f aca="true" t="shared" si="7" ref="D123:P123">+D31-D121</f>
        <v>0</v>
      </c>
      <c r="E123" s="46">
        <f t="shared" si="7"/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6">
        <f t="shared" si="7"/>
        <v>0</v>
      </c>
      <c r="K123" s="45">
        <f t="shared" si="7"/>
        <v>0</v>
      </c>
      <c r="L123" s="45">
        <f t="shared" si="7"/>
        <v>0</v>
      </c>
      <c r="M123" s="45">
        <f t="shared" si="7"/>
        <v>0</v>
      </c>
      <c r="N123" s="45">
        <f t="shared" si="7"/>
        <v>0</v>
      </c>
      <c r="O123" s="45">
        <f t="shared" si="7"/>
        <v>0</v>
      </c>
      <c r="P123" s="45">
        <f t="shared" si="7"/>
        <v>-1160.5600000000002</v>
      </c>
      <c r="Q123" s="10">
        <f>Q121+1</f>
        <v>112</v>
      </c>
    </row>
    <row r="124" ht="15.75" thickTop="1"/>
  </sheetData>
  <printOptions horizontalCentered="1"/>
  <pageMargins left="0.25" right="0.25" top="1" bottom="0.5" header="0.3" footer="0.3"/>
  <pageSetup horizontalDpi="600" verticalDpi="600" orientation="landscape" scale="75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workbookViewId="0" topLeftCell="A1">
      <selection activeCell="Q42" sqref="Q42"/>
    </sheetView>
  </sheetViews>
  <sheetFormatPr defaultColWidth="9.140625" defaultRowHeight="15"/>
  <cols>
    <col min="1" max="1" width="35.28125" style="0" bestFit="1" customWidth="1"/>
    <col min="2" max="3" width="11.00390625" style="0" customWidth="1"/>
    <col min="4" max="4" width="7.421875" style="0" bestFit="1" customWidth="1"/>
    <col min="5" max="5" width="7.28125" style="0" bestFit="1" customWidth="1"/>
    <col min="6" max="9" width="7.140625" style="0" bestFit="1" customWidth="1"/>
    <col min="10" max="11" width="8.140625" style="0" bestFit="1" customWidth="1"/>
    <col min="12" max="12" width="10.57421875" style="5" bestFit="1" customWidth="1"/>
    <col min="13" max="14" width="8.140625" style="0" bestFit="1" customWidth="1"/>
    <col min="15" max="15" width="10.57421875" style="5" bestFit="1" customWidth="1"/>
    <col min="16" max="16" width="10.57421875" style="0" bestFit="1" customWidth="1"/>
    <col min="17" max="17" width="12.00390625" style="0" customWidth="1"/>
  </cols>
  <sheetData>
    <row r="1" spans="1:17" ht="15.75" thickBot="1">
      <c r="A1" t="s">
        <v>183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</row>
    <row r="2" spans="1:17" ht="30.75" thickBot="1">
      <c r="A2" s="52" t="s">
        <v>230</v>
      </c>
      <c r="B2" s="2" t="s">
        <v>90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122</v>
      </c>
      <c r="K2" s="2" t="s">
        <v>118</v>
      </c>
      <c r="L2" s="20" t="s">
        <v>119</v>
      </c>
      <c r="M2" s="2" t="s">
        <v>120</v>
      </c>
      <c r="N2" s="2" t="s">
        <v>121</v>
      </c>
      <c r="O2" s="179" t="s">
        <v>218</v>
      </c>
      <c r="P2" s="172" t="s">
        <v>132</v>
      </c>
      <c r="Q2" s="165"/>
    </row>
    <row r="3" spans="1:16" ht="15">
      <c r="A3" s="3" t="s">
        <v>0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21"/>
      <c r="M3" s="14"/>
      <c r="N3" s="14"/>
      <c r="O3" s="17">
        <f aca="true" t="shared" si="0" ref="O3:O67">SUM(C3:N3)</f>
        <v>0</v>
      </c>
      <c r="P3" s="5"/>
    </row>
    <row r="4" spans="1:17" ht="15">
      <c r="A4" t="s">
        <v>1</v>
      </c>
      <c r="B4">
        <v>4011</v>
      </c>
      <c r="O4" s="17">
        <f t="shared" si="0"/>
        <v>0</v>
      </c>
      <c r="P4" s="5"/>
      <c r="Q4" s="73">
        <v>1</v>
      </c>
    </row>
    <row r="5" spans="1:17" ht="15">
      <c r="A5" t="s">
        <v>2</v>
      </c>
      <c r="B5">
        <v>4012</v>
      </c>
      <c r="O5" s="17">
        <f t="shared" si="0"/>
        <v>0</v>
      </c>
      <c r="P5" s="5"/>
      <c r="Q5" s="42">
        <f>Q4+1</f>
        <v>2</v>
      </c>
    </row>
    <row r="6" spans="1:17" ht="15">
      <c r="A6" t="s">
        <v>91</v>
      </c>
      <c r="B6">
        <v>4013</v>
      </c>
      <c r="O6" s="17">
        <f t="shared" si="0"/>
        <v>0</v>
      </c>
      <c r="P6" s="5"/>
      <c r="Q6" s="73">
        <f aca="true" t="shared" si="1" ref="Q6:Q31">Q5+1</f>
        <v>3</v>
      </c>
    </row>
    <row r="7" spans="1:17" ht="15">
      <c r="A7" t="s">
        <v>3</v>
      </c>
      <c r="B7">
        <v>4014</v>
      </c>
      <c r="O7" s="17">
        <f t="shared" si="0"/>
        <v>0</v>
      </c>
      <c r="P7" s="5"/>
      <c r="Q7" s="42">
        <f t="shared" si="1"/>
        <v>4</v>
      </c>
    </row>
    <row r="8" spans="1:17" ht="15">
      <c r="A8" t="s">
        <v>92</v>
      </c>
      <c r="B8">
        <v>4016</v>
      </c>
      <c r="O8" s="17">
        <f t="shared" si="0"/>
        <v>0</v>
      </c>
      <c r="P8" s="5"/>
      <c r="Q8" s="73">
        <f t="shared" si="1"/>
        <v>5</v>
      </c>
    </row>
    <row r="9" spans="1:17" ht="15">
      <c r="A9" t="s">
        <v>4</v>
      </c>
      <c r="B9">
        <v>4017</v>
      </c>
      <c r="O9" s="17">
        <f t="shared" si="0"/>
        <v>0</v>
      </c>
      <c r="P9" s="5"/>
      <c r="Q9" s="42">
        <f t="shared" si="1"/>
        <v>6</v>
      </c>
    </row>
    <row r="10" spans="1:17" s="49" customFormat="1" ht="27.75" customHeight="1">
      <c r="A10" t="s">
        <v>93</v>
      </c>
      <c r="B10">
        <v>4018</v>
      </c>
      <c r="C10"/>
      <c r="D10"/>
      <c r="E10"/>
      <c r="F10"/>
      <c r="G10"/>
      <c r="H10"/>
      <c r="I10"/>
      <c r="J10"/>
      <c r="K10"/>
      <c r="L10" s="5"/>
      <c r="M10"/>
      <c r="N10"/>
      <c r="O10" s="17">
        <f t="shared" si="0"/>
        <v>0</v>
      </c>
      <c r="P10" s="5"/>
      <c r="Q10" s="73">
        <f t="shared" si="1"/>
        <v>7</v>
      </c>
    </row>
    <row r="11" spans="1:17" ht="15">
      <c r="A11" s="49" t="s">
        <v>5</v>
      </c>
      <c r="B11" s="49">
        <v>4020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58"/>
      <c r="M11" s="49"/>
      <c r="N11" s="49"/>
      <c r="O11" s="66">
        <f t="shared" si="0"/>
        <v>0</v>
      </c>
      <c r="P11" s="58"/>
      <c r="Q11" s="42">
        <f t="shared" si="1"/>
        <v>8</v>
      </c>
    </row>
    <row r="12" spans="1:17" ht="15">
      <c r="A12" t="s">
        <v>6</v>
      </c>
      <c r="B12">
        <v>4021</v>
      </c>
      <c r="O12" s="17">
        <f t="shared" si="0"/>
        <v>0</v>
      </c>
      <c r="P12" s="5"/>
      <c r="Q12" s="73">
        <f t="shared" si="1"/>
        <v>9</v>
      </c>
    </row>
    <row r="13" spans="1:17" ht="15">
      <c r="A13" t="s">
        <v>7</v>
      </c>
      <c r="B13">
        <v>4022</v>
      </c>
      <c r="C13" s="13"/>
      <c r="O13" s="17">
        <f t="shared" si="0"/>
        <v>0</v>
      </c>
      <c r="P13" s="5"/>
      <c r="Q13" s="42">
        <f t="shared" si="1"/>
        <v>10</v>
      </c>
    </row>
    <row r="14" spans="1:17" ht="15">
      <c r="A14" t="s">
        <v>8</v>
      </c>
      <c r="B14">
        <v>4024</v>
      </c>
      <c r="C14" s="13"/>
      <c r="O14" s="17">
        <f t="shared" si="0"/>
        <v>0</v>
      </c>
      <c r="P14" s="5"/>
      <c r="Q14" s="73">
        <f t="shared" si="1"/>
        <v>11</v>
      </c>
    </row>
    <row r="15" spans="1:17" ht="15">
      <c r="A15" t="s">
        <v>128</v>
      </c>
      <c r="B15">
        <v>4030</v>
      </c>
      <c r="O15" s="17">
        <f t="shared" si="0"/>
        <v>0</v>
      </c>
      <c r="P15" s="5"/>
      <c r="Q15" s="42">
        <f t="shared" si="1"/>
        <v>12</v>
      </c>
    </row>
    <row r="16" spans="1:17" ht="15">
      <c r="A16" t="s">
        <v>129</v>
      </c>
      <c r="B16">
        <v>4031</v>
      </c>
      <c r="O16" s="17">
        <f t="shared" si="0"/>
        <v>0</v>
      </c>
      <c r="P16" s="5"/>
      <c r="Q16" s="73">
        <f t="shared" si="1"/>
        <v>13</v>
      </c>
    </row>
    <row r="17" spans="1:17" ht="15">
      <c r="A17" t="s">
        <v>11</v>
      </c>
      <c r="B17">
        <v>4040</v>
      </c>
      <c r="O17" s="17">
        <f t="shared" si="0"/>
        <v>0</v>
      </c>
      <c r="P17" s="5"/>
      <c r="Q17" s="42">
        <f t="shared" si="1"/>
        <v>14</v>
      </c>
    </row>
    <row r="18" spans="1:17" ht="15">
      <c r="A18" t="s">
        <v>12</v>
      </c>
      <c r="B18">
        <v>4041</v>
      </c>
      <c r="O18" s="17">
        <f t="shared" si="0"/>
        <v>0</v>
      </c>
      <c r="P18" s="5"/>
      <c r="Q18" s="73">
        <f t="shared" si="1"/>
        <v>15</v>
      </c>
    </row>
    <row r="19" spans="1:17" ht="15">
      <c r="A19" t="s">
        <v>13</v>
      </c>
      <c r="B19">
        <v>4042</v>
      </c>
      <c r="O19" s="17">
        <f t="shared" si="0"/>
        <v>0</v>
      </c>
      <c r="P19" s="5"/>
      <c r="Q19" s="42">
        <f t="shared" si="1"/>
        <v>16</v>
      </c>
    </row>
    <row r="20" spans="1:17" ht="15">
      <c r="A20" t="s">
        <v>14</v>
      </c>
      <c r="B20">
        <v>4044</v>
      </c>
      <c r="O20" s="17">
        <f t="shared" si="0"/>
        <v>0</v>
      </c>
      <c r="P20" s="5"/>
      <c r="Q20" s="73">
        <f t="shared" si="1"/>
        <v>17</v>
      </c>
    </row>
    <row r="21" spans="1:17" ht="15">
      <c r="A21" t="s">
        <v>156</v>
      </c>
      <c r="B21">
        <v>4046</v>
      </c>
      <c r="O21" s="17">
        <f t="shared" si="0"/>
        <v>0</v>
      </c>
      <c r="P21" s="5"/>
      <c r="Q21" s="42">
        <f t="shared" si="1"/>
        <v>18</v>
      </c>
    </row>
    <row r="22" spans="1:17" ht="15">
      <c r="A22" t="s">
        <v>15</v>
      </c>
      <c r="B22">
        <v>4047</v>
      </c>
      <c r="O22" s="17">
        <f t="shared" si="0"/>
        <v>0</v>
      </c>
      <c r="P22" s="5"/>
      <c r="Q22" s="73">
        <f t="shared" si="1"/>
        <v>19</v>
      </c>
    </row>
    <row r="23" spans="1:17" ht="15">
      <c r="A23" t="s">
        <v>16</v>
      </c>
      <c r="B23">
        <v>4880</v>
      </c>
      <c r="O23" s="17">
        <f t="shared" si="0"/>
        <v>0</v>
      </c>
      <c r="P23" s="5"/>
      <c r="Q23" s="42">
        <f t="shared" si="1"/>
        <v>20</v>
      </c>
    </row>
    <row r="24" spans="1:17" ht="15">
      <c r="A24" t="s">
        <v>123</v>
      </c>
      <c r="B24">
        <v>4901</v>
      </c>
      <c r="O24" s="17">
        <f t="shared" si="0"/>
        <v>0</v>
      </c>
      <c r="P24" s="5"/>
      <c r="Q24" s="73">
        <f t="shared" si="1"/>
        <v>21</v>
      </c>
    </row>
    <row r="25" spans="1:17" ht="15">
      <c r="A25" t="s">
        <v>125</v>
      </c>
      <c r="B25">
        <v>4910</v>
      </c>
      <c r="O25" s="17">
        <f t="shared" si="0"/>
        <v>0</v>
      </c>
      <c r="P25" s="5"/>
      <c r="Q25" s="42">
        <f t="shared" si="1"/>
        <v>22</v>
      </c>
    </row>
    <row r="26" spans="1:17" ht="15">
      <c r="A26" t="s">
        <v>127</v>
      </c>
      <c r="B26">
        <v>4920</v>
      </c>
      <c r="O26" s="17">
        <f t="shared" si="0"/>
        <v>0</v>
      </c>
      <c r="P26" s="5"/>
      <c r="Q26" s="73">
        <f t="shared" si="1"/>
        <v>23</v>
      </c>
    </row>
    <row r="27" spans="1:17" ht="15">
      <c r="A27" t="s">
        <v>18</v>
      </c>
      <c r="B27">
        <v>4921</v>
      </c>
      <c r="O27" s="17">
        <f t="shared" si="0"/>
        <v>0</v>
      </c>
      <c r="P27" s="5"/>
      <c r="Q27" s="42">
        <f t="shared" si="1"/>
        <v>24</v>
      </c>
    </row>
    <row r="28" spans="1:17" ht="15">
      <c r="A28" t="s">
        <v>19</v>
      </c>
      <c r="B28">
        <v>4930</v>
      </c>
      <c r="O28" s="17">
        <f t="shared" si="0"/>
        <v>0</v>
      </c>
      <c r="P28" s="5"/>
      <c r="Q28" s="73">
        <f t="shared" si="1"/>
        <v>25</v>
      </c>
    </row>
    <row r="29" spans="1:17" ht="15">
      <c r="A29" s="3" t="s">
        <v>20</v>
      </c>
      <c r="B29">
        <v>4990</v>
      </c>
      <c r="O29" s="17">
        <f t="shared" si="0"/>
        <v>0</v>
      </c>
      <c r="P29" s="5"/>
      <c r="Q29" s="42">
        <f t="shared" si="1"/>
        <v>26</v>
      </c>
    </row>
    <row r="30" spans="1:17" ht="15">
      <c r="A30" t="s">
        <v>21</v>
      </c>
      <c r="B30">
        <v>4992</v>
      </c>
      <c r="O30" s="17">
        <f t="shared" si="0"/>
        <v>0</v>
      </c>
      <c r="P30" s="5"/>
      <c r="Q30" s="73">
        <f t="shared" si="1"/>
        <v>27</v>
      </c>
    </row>
    <row r="31" spans="1:17" ht="15.75" thickBot="1">
      <c r="A31" s="133" t="s">
        <v>22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7">
        <f>SUM(L11:L30)</f>
        <v>0</v>
      </c>
      <c r="M31" s="116"/>
      <c r="N31" s="116"/>
      <c r="O31" s="118">
        <f>SUM(C31:N31)</f>
        <v>0</v>
      </c>
      <c r="P31" s="120">
        <f>SUBTOTAL(109,P2:P30)</f>
        <v>0</v>
      </c>
      <c r="Q31" s="132">
        <f t="shared" si="1"/>
        <v>28</v>
      </c>
    </row>
    <row r="32" spans="1:17" ht="15">
      <c r="A32" t="s">
        <v>23</v>
      </c>
      <c r="O32" s="17">
        <f t="shared" si="0"/>
        <v>0</v>
      </c>
      <c r="P32" s="5"/>
      <c r="Q32" s="73"/>
    </row>
    <row r="33" spans="1:17" ht="15">
      <c r="A33" t="s">
        <v>24</v>
      </c>
      <c r="O33" s="17">
        <f t="shared" si="0"/>
        <v>0</v>
      </c>
      <c r="P33" s="5"/>
      <c r="Q33" s="42">
        <f>Q31+1</f>
        <v>29</v>
      </c>
    </row>
    <row r="34" spans="1:17" ht="15">
      <c r="A34" t="s">
        <v>25</v>
      </c>
      <c r="B34">
        <v>5010</v>
      </c>
      <c r="O34" s="17">
        <f t="shared" si="0"/>
        <v>0</v>
      </c>
      <c r="P34" s="5"/>
      <c r="Q34" s="73">
        <f>Q33+1</f>
        <v>30</v>
      </c>
    </row>
    <row r="35" spans="1:17" ht="15">
      <c r="A35" t="s">
        <v>26</v>
      </c>
      <c r="B35">
        <v>4970</v>
      </c>
      <c r="O35" s="17">
        <f t="shared" si="0"/>
        <v>0</v>
      </c>
      <c r="P35" s="5"/>
      <c r="Q35" s="42">
        <f>Q34+1</f>
        <v>31</v>
      </c>
    </row>
    <row r="36" spans="1:17" ht="15">
      <c r="A36" t="s">
        <v>27</v>
      </c>
      <c r="O36" s="17">
        <f t="shared" si="0"/>
        <v>0</v>
      </c>
      <c r="P36" s="5"/>
      <c r="Q36" s="73"/>
    </row>
    <row r="37" spans="1:17" ht="15">
      <c r="A37" s="1" t="s">
        <v>23</v>
      </c>
      <c r="O37" s="17">
        <f t="shared" si="0"/>
        <v>0</v>
      </c>
      <c r="P37" s="5"/>
      <c r="Q37" s="42"/>
    </row>
    <row r="38" spans="15:17" ht="15">
      <c r="O38" s="17">
        <f t="shared" si="0"/>
        <v>0</v>
      </c>
      <c r="P38" s="5"/>
      <c r="Q38" s="73"/>
    </row>
    <row r="39" spans="1:17" ht="15">
      <c r="A39" t="s">
        <v>28</v>
      </c>
      <c r="O39" s="17">
        <f t="shared" si="0"/>
        <v>0</v>
      </c>
      <c r="P39" s="5"/>
      <c r="Q39" s="42"/>
    </row>
    <row r="40" spans="15:17" ht="15">
      <c r="O40" s="17">
        <f t="shared" si="0"/>
        <v>0</v>
      </c>
      <c r="P40" s="5"/>
      <c r="Q40" s="73"/>
    </row>
    <row r="41" spans="1:17" ht="15">
      <c r="A41" s="63" t="s">
        <v>29</v>
      </c>
      <c r="O41" s="17">
        <f t="shared" si="0"/>
        <v>0</v>
      </c>
      <c r="P41" s="5"/>
      <c r="Q41" s="42"/>
    </row>
    <row r="42" spans="1:17" ht="15">
      <c r="A42" t="s">
        <v>25</v>
      </c>
      <c r="B42">
        <v>5010</v>
      </c>
      <c r="O42" s="17"/>
      <c r="P42" s="5"/>
      <c r="Q42" s="73">
        <v>32</v>
      </c>
    </row>
    <row r="43" spans="1:17" ht="15">
      <c r="A43" t="s">
        <v>30</v>
      </c>
      <c r="B43">
        <v>6000</v>
      </c>
      <c r="O43" s="17">
        <f t="shared" si="0"/>
        <v>0</v>
      </c>
      <c r="P43" s="5"/>
      <c r="Q43" s="73">
        <f>Q42+1</f>
        <v>33</v>
      </c>
    </row>
    <row r="44" spans="1:17" ht="15">
      <c r="A44" t="s">
        <v>31</v>
      </c>
      <c r="B44">
        <v>6005</v>
      </c>
      <c r="O44" s="17">
        <f t="shared" si="0"/>
        <v>0</v>
      </c>
      <c r="P44" s="5"/>
      <c r="Q44" s="42">
        <f>Q43+1</f>
        <v>34</v>
      </c>
    </row>
    <row r="45" spans="1:17" ht="15">
      <c r="A45" t="s">
        <v>32</v>
      </c>
      <c r="B45">
        <v>6010</v>
      </c>
      <c r="O45" s="17">
        <f t="shared" si="0"/>
        <v>0</v>
      </c>
      <c r="P45" s="5"/>
      <c r="Q45" s="73">
        <f aca="true" t="shared" si="2" ref="Q45:Q108">Q44+1</f>
        <v>35</v>
      </c>
    </row>
    <row r="46" spans="1:17" ht="15">
      <c r="A46" t="s">
        <v>154</v>
      </c>
      <c r="O46" s="17">
        <f t="shared" si="0"/>
        <v>0</v>
      </c>
      <c r="P46" s="5"/>
      <c r="Q46" s="42">
        <f t="shared" si="2"/>
        <v>36</v>
      </c>
    </row>
    <row r="47" spans="1:17" ht="15">
      <c r="A47" t="s">
        <v>33</v>
      </c>
      <c r="B47">
        <v>6110</v>
      </c>
      <c r="O47" s="17">
        <f t="shared" si="0"/>
        <v>0</v>
      </c>
      <c r="P47" s="5"/>
      <c r="Q47" s="73">
        <f t="shared" si="2"/>
        <v>37</v>
      </c>
    </row>
    <row r="48" spans="1:17" ht="15">
      <c r="A48" t="s">
        <v>34</v>
      </c>
      <c r="B48">
        <v>6120</v>
      </c>
      <c r="O48" s="17">
        <f t="shared" si="0"/>
        <v>0</v>
      </c>
      <c r="P48" s="5"/>
      <c r="Q48" s="42">
        <f t="shared" si="2"/>
        <v>38</v>
      </c>
    </row>
    <row r="49" spans="1:17" ht="15">
      <c r="A49" t="s">
        <v>35</v>
      </c>
      <c r="B49">
        <v>6130</v>
      </c>
      <c r="O49" s="17">
        <f t="shared" si="0"/>
        <v>0</v>
      </c>
      <c r="P49" s="5"/>
      <c r="Q49" s="73">
        <f t="shared" si="2"/>
        <v>39</v>
      </c>
    </row>
    <row r="50" spans="1:17" ht="15">
      <c r="A50" t="s">
        <v>36</v>
      </c>
      <c r="B50">
        <v>6140</v>
      </c>
      <c r="O50" s="17">
        <f t="shared" si="0"/>
        <v>0</v>
      </c>
      <c r="P50" s="5"/>
      <c r="Q50" s="42">
        <f t="shared" si="2"/>
        <v>40</v>
      </c>
    </row>
    <row r="51" spans="1:17" ht="15">
      <c r="A51" t="s">
        <v>37</v>
      </c>
      <c r="B51">
        <v>6150</v>
      </c>
      <c r="O51" s="17">
        <f t="shared" si="0"/>
        <v>0</v>
      </c>
      <c r="P51" s="5"/>
      <c r="Q51" s="73">
        <f t="shared" si="2"/>
        <v>41</v>
      </c>
    </row>
    <row r="52" spans="1:17" ht="15">
      <c r="A52" t="s">
        <v>38</v>
      </c>
      <c r="B52">
        <v>6155</v>
      </c>
      <c r="O52" s="17">
        <f t="shared" si="0"/>
        <v>0</v>
      </c>
      <c r="P52" s="5"/>
      <c r="Q52" s="42">
        <f t="shared" si="2"/>
        <v>42</v>
      </c>
    </row>
    <row r="53" spans="1:17" ht="15">
      <c r="A53" t="s">
        <v>94</v>
      </c>
      <c r="B53">
        <v>6170</v>
      </c>
      <c r="O53" s="17">
        <f t="shared" si="0"/>
        <v>0</v>
      </c>
      <c r="P53" s="5"/>
      <c r="Q53" s="73">
        <f t="shared" si="2"/>
        <v>43</v>
      </c>
    </row>
    <row r="54" spans="1:17" ht="15">
      <c r="A54" t="s">
        <v>95</v>
      </c>
      <c r="B54">
        <v>6172</v>
      </c>
      <c r="O54" s="17">
        <f t="shared" si="0"/>
        <v>0</v>
      </c>
      <c r="P54" s="5"/>
      <c r="Q54" s="42">
        <f t="shared" si="2"/>
        <v>44</v>
      </c>
    </row>
    <row r="55" spans="1:17" ht="15">
      <c r="A55" t="s">
        <v>96</v>
      </c>
      <c r="B55">
        <v>6180</v>
      </c>
      <c r="O55" s="17">
        <f t="shared" si="0"/>
        <v>0</v>
      </c>
      <c r="P55" s="5"/>
      <c r="Q55" s="73">
        <f t="shared" si="2"/>
        <v>45</v>
      </c>
    </row>
    <row r="56" spans="1:17" ht="15">
      <c r="A56" t="s">
        <v>97</v>
      </c>
      <c r="B56">
        <v>6182</v>
      </c>
      <c r="O56" s="17">
        <f t="shared" si="0"/>
        <v>0</v>
      </c>
      <c r="P56" s="5"/>
      <c r="Q56" s="42">
        <f t="shared" si="2"/>
        <v>46</v>
      </c>
    </row>
    <row r="57" spans="1:17" ht="15">
      <c r="A57" t="s">
        <v>98</v>
      </c>
      <c r="B57">
        <v>6200</v>
      </c>
      <c r="O57" s="17">
        <f t="shared" si="0"/>
        <v>0</v>
      </c>
      <c r="P57" s="5"/>
      <c r="Q57" s="73">
        <f t="shared" si="2"/>
        <v>47</v>
      </c>
    </row>
    <row r="58" spans="1:17" ht="15">
      <c r="A58" t="s">
        <v>134</v>
      </c>
      <c r="B58">
        <v>6210</v>
      </c>
      <c r="L58" s="59"/>
      <c r="O58" s="17">
        <f t="shared" si="0"/>
        <v>0</v>
      </c>
      <c r="P58" s="5"/>
      <c r="Q58" s="42">
        <f t="shared" si="2"/>
        <v>48</v>
      </c>
    </row>
    <row r="59" spans="1:17" ht="15">
      <c r="A59" t="s">
        <v>40</v>
      </c>
      <c r="B59">
        <v>6210</v>
      </c>
      <c r="L59" s="59"/>
      <c r="O59" s="17">
        <f t="shared" si="0"/>
        <v>0</v>
      </c>
      <c r="P59" s="5"/>
      <c r="Q59" s="73">
        <f t="shared" si="2"/>
        <v>49</v>
      </c>
    </row>
    <row r="60" spans="1:17" ht="15">
      <c r="A60" t="s">
        <v>41</v>
      </c>
      <c r="B60">
        <v>6221</v>
      </c>
      <c r="O60" s="17">
        <f t="shared" si="0"/>
        <v>0</v>
      </c>
      <c r="P60" s="5"/>
      <c r="Q60" s="42">
        <f t="shared" si="2"/>
        <v>50</v>
      </c>
    </row>
    <row r="61" spans="1:17" ht="15">
      <c r="A61" t="s">
        <v>42</v>
      </c>
      <c r="B61">
        <v>6222</v>
      </c>
      <c r="O61" s="17">
        <f t="shared" si="0"/>
        <v>0</v>
      </c>
      <c r="P61" s="5"/>
      <c r="Q61" s="73">
        <f t="shared" si="2"/>
        <v>51</v>
      </c>
    </row>
    <row r="62" spans="1:17" ht="15">
      <c r="A62" t="s">
        <v>43</v>
      </c>
      <c r="B62">
        <v>6223</v>
      </c>
      <c r="O62" s="17">
        <f t="shared" si="0"/>
        <v>0</v>
      </c>
      <c r="P62" s="5"/>
      <c r="Q62" s="42">
        <f t="shared" si="2"/>
        <v>52</v>
      </c>
    </row>
    <row r="63" spans="1:17" ht="15">
      <c r="A63" t="s">
        <v>44</v>
      </c>
      <c r="B63">
        <v>6224</v>
      </c>
      <c r="L63" s="59"/>
      <c r="O63" s="17">
        <f t="shared" si="0"/>
        <v>0</v>
      </c>
      <c r="P63" s="5"/>
      <c r="Q63" s="73">
        <f t="shared" si="2"/>
        <v>53</v>
      </c>
    </row>
    <row r="64" spans="1:17" ht="15">
      <c r="A64" t="s">
        <v>45</v>
      </c>
      <c r="B64">
        <v>6230</v>
      </c>
      <c r="O64" s="17">
        <f t="shared" si="0"/>
        <v>0</v>
      </c>
      <c r="P64" s="5"/>
      <c r="Q64" s="42">
        <f t="shared" si="2"/>
        <v>54</v>
      </c>
    </row>
    <row r="65" spans="1:17" ht="15">
      <c r="A65" t="s">
        <v>46</v>
      </c>
      <c r="B65">
        <v>6240</v>
      </c>
      <c r="O65" s="17">
        <f t="shared" si="0"/>
        <v>0</v>
      </c>
      <c r="P65" s="5"/>
      <c r="Q65" s="73">
        <f t="shared" si="2"/>
        <v>55</v>
      </c>
    </row>
    <row r="66" spans="1:17" ht="15">
      <c r="A66" t="s">
        <v>135</v>
      </c>
      <c r="B66">
        <v>6250</v>
      </c>
      <c r="O66" s="17">
        <f t="shared" si="0"/>
        <v>0</v>
      </c>
      <c r="P66" s="5"/>
      <c r="Q66" s="42">
        <f t="shared" si="2"/>
        <v>56</v>
      </c>
    </row>
    <row r="67" spans="1:17" ht="15">
      <c r="A67" t="s">
        <v>48</v>
      </c>
      <c r="B67">
        <v>6260</v>
      </c>
      <c r="O67" s="17">
        <f t="shared" si="0"/>
        <v>0</v>
      </c>
      <c r="P67" s="5"/>
      <c r="Q67" s="73">
        <f t="shared" si="2"/>
        <v>57</v>
      </c>
    </row>
    <row r="68" spans="1:17" ht="15">
      <c r="A68" t="s">
        <v>136</v>
      </c>
      <c r="B68">
        <v>6300</v>
      </c>
      <c r="O68" s="17">
        <f aca="true" t="shared" si="3" ref="O68:O119">SUM(C68:N68)</f>
        <v>0</v>
      </c>
      <c r="P68" s="5"/>
      <c r="Q68" s="42">
        <f t="shared" si="2"/>
        <v>58</v>
      </c>
    </row>
    <row r="69" spans="1:17" ht="15">
      <c r="A69" t="s">
        <v>50</v>
      </c>
      <c r="B69">
        <v>6301</v>
      </c>
      <c r="O69" s="17">
        <f t="shared" si="3"/>
        <v>0</v>
      </c>
      <c r="P69" s="5"/>
      <c r="Q69" s="73">
        <f t="shared" si="2"/>
        <v>59</v>
      </c>
    </row>
    <row r="70" spans="1:17" ht="15">
      <c r="A70" t="s">
        <v>51</v>
      </c>
      <c r="B70">
        <v>6302</v>
      </c>
      <c r="O70" s="17">
        <f t="shared" si="3"/>
        <v>0</v>
      </c>
      <c r="P70" s="5"/>
      <c r="Q70" s="42">
        <f t="shared" si="2"/>
        <v>60</v>
      </c>
    </row>
    <row r="71" spans="1:17" ht="15">
      <c r="A71" t="s">
        <v>52</v>
      </c>
      <c r="B71">
        <v>6304</v>
      </c>
      <c r="O71" s="17">
        <f t="shared" si="3"/>
        <v>0</v>
      </c>
      <c r="P71" s="5"/>
      <c r="Q71" s="73">
        <f t="shared" si="2"/>
        <v>61</v>
      </c>
    </row>
    <row r="72" spans="1:17" ht="15">
      <c r="A72" t="s">
        <v>53</v>
      </c>
      <c r="B72">
        <v>6310</v>
      </c>
      <c r="O72" s="17">
        <f t="shared" si="3"/>
        <v>0</v>
      </c>
      <c r="P72" s="5"/>
      <c r="Q72" s="42">
        <f t="shared" si="2"/>
        <v>62</v>
      </c>
    </row>
    <row r="73" spans="1:17" ht="15">
      <c r="A73" t="s">
        <v>54</v>
      </c>
      <c r="B73">
        <v>6330</v>
      </c>
      <c r="O73" s="17">
        <f t="shared" si="3"/>
        <v>0</v>
      </c>
      <c r="P73" s="5"/>
      <c r="Q73" s="73">
        <f t="shared" si="2"/>
        <v>63</v>
      </c>
    </row>
    <row r="74" spans="1:17" ht="15">
      <c r="A74" t="s">
        <v>55</v>
      </c>
      <c r="B74">
        <v>6331</v>
      </c>
      <c r="O74" s="17">
        <f t="shared" si="3"/>
        <v>0</v>
      </c>
      <c r="P74" s="5"/>
      <c r="Q74" s="42">
        <f t="shared" si="2"/>
        <v>64</v>
      </c>
    </row>
    <row r="75" spans="1:17" ht="15">
      <c r="A75" t="s">
        <v>56</v>
      </c>
      <c r="B75">
        <v>6340</v>
      </c>
      <c r="L75" s="59"/>
      <c r="O75" s="17">
        <f t="shared" si="3"/>
        <v>0</v>
      </c>
      <c r="P75" s="5"/>
      <c r="Q75" s="73">
        <f t="shared" si="2"/>
        <v>65</v>
      </c>
    </row>
    <row r="76" spans="1:17" ht="15">
      <c r="A76" t="s">
        <v>57</v>
      </c>
      <c r="B76">
        <v>6400</v>
      </c>
      <c r="L76" s="59"/>
      <c r="O76" s="17">
        <f t="shared" si="3"/>
        <v>0</v>
      </c>
      <c r="P76" s="5"/>
      <c r="Q76" s="42">
        <f t="shared" si="2"/>
        <v>66</v>
      </c>
    </row>
    <row r="77" spans="1:17" ht="15">
      <c r="A77" t="s">
        <v>58</v>
      </c>
      <c r="B77">
        <v>6401</v>
      </c>
      <c r="L77" s="59"/>
      <c r="O77" s="17">
        <f t="shared" si="3"/>
        <v>0</v>
      </c>
      <c r="P77" s="5"/>
      <c r="Q77" s="73">
        <f t="shared" si="2"/>
        <v>67</v>
      </c>
    </row>
    <row r="78" spans="1:17" ht="15">
      <c r="A78" t="s">
        <v>99</v>
      </c>
      <c r="B78">
        <v>6402</v>
      </c>
      <c r="L78" s="59"/>
      <c r="O78" s="17">
        <f t="shared" si="3"/>
        <v>0</v>
      </c>
      <c r="P78" s="5"/>
      <c r="Q78" s="42">
        <f t="shared" si="2"/>
        <v>68</v>
      </c>
    </row>
    <row r="79" spans="1:17" ht="15">
      <c r="A79" t="s">
        <v>59</v>
      </c>
      <c r="B79">
        <v>6403</v>
      </c>
      <c r="L79" s="59"/>
      <c r="O79" s="17">
        <f t="shared" si="3"/>
        <v>0</v>
      </c>
      <c r="P79" s="5"/>
      <c r="Q79" s="73">
        <f t="shared" si="2"/>
        <v>69</v>
      </c>
    </row>
    <row r="80" spans="1:17" ht="15">
      <c r="A80" t="s">
        <v>60</v>
      </c>
      <c r="B80">
        <v>6404</v>
      </c>
      <c r="L80" s="59"/>
      <c r="O80" s="17">
        <f t="shared" si="3"/>
        <v>0</v>
      </c>
      <c r="P80" s="5"/>
      <c r="Q80" s="42">
        <f t="shared" si="2"/>
        <v>70</v>
      </c>
    </row>
    <row r="81" spans="1:17" ht="15">
      <c r="A81" t="s">
        <v>100</v>
      </c>
      <c r="B81">
        <v>6405</v>
      </c>
      <c r="L81" s="59"/>
      <c r="O81" s="17">
        <f t="shared" si="3"/>
        <v>0</v>
      </c>
      <c r="P81" s="5"/>
      <c r="Q81" s="73">
        <f t="shared" si="2"/>
        <v>71</v>
      </c>
    </row>
    <row r="82" spans="1:17" ht="15">
      <c r="A82" t="s">
        <v>61</v>
      </c>
      <c r="B82">
        <v>6410</v>
      </c>
      <c r="L82" s="59"/>
      <c r="O82" s="17">
        <f t="shared" si="3"/>
        <v>0</v>
      </c>
      <c r="P82" s="5"/>
      <c r="Q82" s="42">
        <f t="shared" si="2"/>
        <v>72</v>
      </c>
    </row>
    <row r="83" spans="1:17" ht="15">
      <c r="A83" t="s">
        <v>62</v>
      </c>
      <c r="B83">
        <v>6430</v>
      </c>
      <c r="L83" s="59"/>
      <c r="O83" s="17">
        <f t="shared" si="3"/>
        <v>0</v>
      </c>
      <c r="P83" s="5"/>
      <c r="Q83" s="73">
        <f t="shared" si="2"/>
        <v>73</v>
      </c>
    </row>
    <row r="84" spans="1:17" ht="15">
      <c r="A84" t="s">
        <v>63</v>
      </c>
      <c r="B84">
        <v>6440</v>
      </c>
      <c r="L84" s="59"/>
      <c r="O84" s="17">
        <f t="shared" si="3"/>
        <v>0</v>
      </c>
      <c r="P84" s="5"/>
      <c r="Q84" s="42">
        <f t="shared" si="2"/>
        <v>74</v>
      </c>
    </row>
    <row r="85" spans="1:17" ht="15">
      <c r="A85" t="s">
        <v>64</v>
      </c>
      <c r="B85">
        <v>6450</v>
      </c>
      <c r="L85" s="59"/>
      <c r="O85" s="17">
        <f t="shared" si="3"/>
        <v>0</v>
      </c>
      <c r="P85" s="5"/>
      <c r="Q85" s="73">
        <f t="shared" si="2"/>
        <v>75</v>
      </c>
    </row>
    <row r="86" spans="1:17" ht="15">
      <c r="A86" t="s">
        <v>126</v>
      </c>
      <c r="B86">
        <v>6501</v>
      </c>
      <c r="L86" s="59"/>
      <c r="O86" s="17">
        <f t="shared" si="3"/>
        <v>0</v>
      </c>
      <c r="P86" s="5"/>
      <c r="Q86" s="42">
        <f t="shared" si="2"/>
        <v>76</v>
      </c>
    </row>
    <row r="87" spans="1:17" ht="15">
      <c r="A87" t="s">
        <v>65</v>
      </c>
      <c r="B87">
        <v>6600</v>
      </c>
      <c r="L87" s="59"/>
      <c r="O87" s="17">
        <f t="shared" si="3"/>
        <v>0</v>
      </c>
      <c r="P87" s="5"/>
      <c r="Q87" s="73">
        <f t="shared" si="2"/>
        <v>77</v>
      </c>
    </row>
    <row r="88" spans="1:17" ht="15">
      <c r="A88" t="s">
        <v>66</v>
      </c>
      <c r="B88">
        <v>6610</v>
      </c>
      <c r="L88" s="59"/>
      <c r="O88" s="17">
        <f t="shared" si="3"/>
        <v>0</v>
      </c>
      <c r="P88" s="5"/>
      <c r="Q88" s="42">
        <f t="shared" si="2"/>
        <v>78</v>
      </c>
    </row>
    <row r="89" spans="1:17" ht="15">
      <c r="A89" t="s">
        <v>67</v>
      </c>
      <c r="B89">
        <v>6700</v>
      </c>
      <c r="L89" s="59"/>
      <c r="O89" s="17">
        <f t="shared" si="3"/>
        <v>0</v>
      </c>
      <c r="P89" s="5"/>
      <c r="Q89" s="73">
        <f t="shared" si="2"/>
        <v>79</v>
      </c>
    </row>
    <row r="90" spans="1:17" ht="15">
      <c r="A90" t="s">
        <v>68</v>
      </c>
      <c r="B90">
        <v>6710</v>
      </c>
      <c r="L90" s="59"/>
      <c r="O90" s="17">
        <f t="shared" si="3"/>
        <v>0</v>
      </c>
      <c r="P90" s="5"/>
      <c r="Q90" s="42">
        <f t="shared" si="2"/>
        <v>80</v>
      </c>
    </row>
    <row r="91" spans="1:17" ht="15">
      <c r="A91" t="s">
        <v>124</v>
      </c>
      <c r="B91">
        <v>6720</v>
      </c>
      <c r="O91" s="17"/>
      <c r="P91" s="5"/>
      <c r="Q91" s="73">
        <f t="shared" si="2"/>
        <v>81</v>
      </c>
    </row>
    <row r="92" spans="1:17" ht="15">
      <c r="A92" t="s">
        <v>69</v>
      </c>
      <c r="B92">
        <v>6730</v>
      </c>
      <c r="O92" s="17">
        <f t="shared" si="3"/>
        <v>0</v>
      </c>
      <c r="P92" s="5"/>
      <c r="Q92" s="42">
        <f t="shared" si="2"/>
        <v>82</v>
      </c>
    </row>
    <row r="93" spans="1:17" ht="15">
      <c r="A93" t="s">
        <v>70</v>
      </c>
      <c r="B93">
        <v>6740</v>
      </c>
      <c r="O93" s="17">
        <f t="shared" si="3"/>
        <v>0</v>
      </c>
      <c r="P93" s="5"/>
      <c r="Q93" s="73">
        <f t="shared" si="2"/>
        <v>83</v>
      </c>
    </row>
    <row r="94" spans="1:17" ht="15">
      <c r="A94" t="s">
        <v>71</v>
      </c>
      <c r="B94">
        <v>6800</v>
      </c>
      <c r="C94" t="s">
        <v>227</v>
      </c>
      <c r="L94" s="5">
        <v>2500</v>
      </c>
      <c r="O94" s="17">
        <f t="shared" si="3"/>
        <v>2500</v>
      </c>
      <c r="P94" s="5"/>
      <c r="Q94" s="42">
        <f t="shared" si="2"/>
        <v>84</v>
      </c>
    </row>
    <row r="95" spans="1:17" ht="15">
      <c r="A95" t="s">
        <v>72</v>
      </c>
      <c r="B95">
        <v>6810</v>
      </c>
      <c r="O95" s="17">
        <f t="shared" si="3"/>
        <v>0</v>
      </c>
      <c r="P95" s="5"/>
      <c r="Q95" s="73">
        <f t="shared" si="2"/>
        <v>85</v>
      </c>
    </row>
    <row r="96" spans="1:17" ht="15">
      <c r="A96" t="s">
        <v>73</v>
      </c>
      <c r="B96">
        <v>6820</v>
      </c>
      <c r="L96" s="5">
        <v>0</v>
      </c>
      <c r="O96" s="17">
        <f t="shared" si="3"/>
        <v>0</v>
      </c>
      <c r="P96" s="5"/>
      <c r="Q96" s="42">
        <f t="shared" si="2"/>
        <v>86</v>
      </c>
    </row>
    <row r="97" spans="1:17" ht="15">
      <c r="A97" s="64" t="s">
        <v>74</v>
      </c>
      <c r="B97" s="64">
        <v>6840</v>
      </c>
      <c r="C97" t="s">
        <v>228</v>
      </c>
      <c r="D97" s="167"/>
      <c r="E97" s="167"/>
      <c r="F97" s="167"/>
      <c r="G97" s="167"/>
      <c r="H97" s="167"/>
      <c r="I97" s="167"/>
      <c r="J97" s="167"/>
      <c r="K97" s="167"/>
      <c r="L97" s="65">
        <v>2000</v>
      </c>
      <c r="M97" s="64"/>
      <c r="N97" s="64"/>
      <c r="O97" s="67">
        <f>SUM(C97:N97)</f>
        <v>2000</v>
      </c>
      <c r="P97" s="177"/>
      <c r="Q97" s="73">
        <f t="shared" si="2"/>
        <v>87</v>
      </c>
    </row>
    <row r="98" spans="1:17" ht="15">
      <c r="A98" t="s">
        <v>75</v>
      </c>
      <c r="B98">
        <v>6850</v>
      </c>
      <c r="C98" t="s">
        <v>229</v>
      </c>
      <c r="L98" s="5">
        <v>3500</v>
      </c>
      <c r="O98" s="17">
        <f t="shared" si="3"/>
        <v>3500</v>
      </c>
      <c r="P98" s="5"/>
      <c r="Q98" s="42">
        <f t="shared" si="2"/>
        <v>88</v>
      </c>
    </row>
    <row r="99" spans="1:17" ht="15">
      <c r="A99" t="s">
        <v>76</v>
      </c>
      <c r="B99">
        <v>6860</v>
      </c>
      <c r="O99" s="17">
        <f t="shared" si="3"/>
        <v>0</v>
      </c>
      <c r="P99" s="5"/>
      <c r="Q99" s="73">
        <f t="shared" si="2"/>
        <v>89</v>
      </c>
    </row>
    <row r="100" spans="1:17" ht="15">
      <c r="A100" t="s">
        <v>77</v>
      </c>
      <c r="B100">
        <v>6900</v>
      </c>
      <c r="O100" s="17">
        <f t="shared" si="3"/>
        <v>0</v>
      </c>
      <c r="P100" s="5"/>
      <c r="Q100" s="42">
        <f t="shared" si="2"/>
        <v>90</v>
      </c>
    </row>
    <row r="101" spans="1:17" ht="15">
      <c r="A101" t="s">
        <v>78</v>
      </c>
      <c r="B101">
        <v>6910</v>
      </c>
      <c r="O101" s="17">
        <f t="shared" si="3"/>
        <v>0</v>
      </c>
      <c r="P101" s="5"/>
      <c r="Q101" s="73">
        <f t="shared" si="2"/>
        <v>91</v>
      </c>
    </row>
    <row r="102" spans="1:17" ht="15">
      <c r="A102" t="s">
        <v>79</v>
      </c>
      <c r="B102">
        <v>6920</v>
      </c>
      <c r="O102" s="17">
        <f t="shared" si="3"/>
        <v>0</v>
      </c>
      <c r="P102" s="5"/>
      <c r="Q102" s="42">
        <f t="shared" si="2"/>
        <v>92</v>
      </c>
    </row>
    <row r="103" spans="1:17" ht="15">
      <c r="A103" t="s">
        <v>101</v>
      </c>
      <c r="B103">
        <v>6921</v>
      </c>
      <c r="O103" s="17">
        <f t="shared" si="3"/>
        <v>0</v>
      </c>
      <c r="P103" s="5"/>
      <c r="Q103" s="73">
        <f t="shared" si="2"/>
        <v>93</v>
      </c>
    </row>
    <row r="104" spans="1:17" ht="15">
      <c r="A104" t="s">
        <v>80</v>
      </c>
      <c r="B104">
        <v>6930</v>
      </c>
      <c r="O104" s="17">
        <f t="shared" si="3"/>
        <v>0</v>
      </c>
      <c r="P104" s="5"/>
      <c r="Q104" s="42">
        <f t="shared" si="2"/>
        <v>94</v>
      </c>
    </row>
    <row r="105" spans="1:17" ht="30" customHeight="1">
      <c r="A105" t="s">
        <v>110</v>
      </c>
      <c r="B105">
        <v>6940</v>
      </c>
      <c r="O105" s="17">
        <f t="shared" si="3"/>
        <v>0</v>
      </c>
      <c r="P105" s="5"/>
      <c r="Q105" s="73">
        <f t="shared" si="2"/>
        <v>95</v>
      </c>
    </row>
    <row r="106" spans="1:17" ht="15">
      <c r="A106" t="s">
        <v>81</v>
      </c>
      <c r="B106">
        <v>6950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59"/>
      <c r="O106" s="17">
        <f t="shared" si="3"/>
        <v>0</v>
      </c>
      <c r="P106" s="5"/>
      <c r="Q106" s="42">
        <f t="shared" si="2"/>
        <v>96</v>
      </c>
    </row>
    <row r="107" spans="1:17" ht="15">
      <c r="A107" t="s">
        <v>82</v>
      </c>
      <c r="B107">
        <v>6960</v>
      </c>
      <c r="C107" s="68"/>
      <c r="D107" s="50"/>
      <c r="E107" s="50"/>
      <c r="F107" s="50"/>
      <c r="G107" s="50"/>
      <c r="H107" s="50"/>
      <c r="I107" s="42"/>
      <c r="J107" s="42"/>
      <c r="O107" s="17">
        <f t="shared" si="3"/>
        <v>0</v>
      </c>
      <c r="P107" s="5"/>
      <c r="Q107" s="73">
        <f t="shared" si="2"/>
        <v>97</v>
      </c>
    </row>
    <row r="108" spans="1:17" ht="15">
      <c r="A108" t="s">
        <v>83</v>
      </c>
      <c r="B108">
        <v>7000</v>
      </c>
      <c r="C108" s="50"/>
      <c r="D108" s="50"/>
      <c r="E108" s="50"/>
      <c r="F108" s="50"/>
      <c r="G108" s="50"/>
      <c r="H108" s="50"/>
      <c r="I108" s="42"/>
      <c r="J108" s="42"/>
      <c r="O108" s="17">
        <f t="shared" si="3"/>
        <v>0</v>
      </c>
      <c r="P108" s="5"/>
      <c r="Q108" s="42">
        <f t="shared" si="2"/>
        <v>98</v>
      </c>
    </row>
    <row r="109" spans="1:17" ht="15">
      <c r="A109" t="s">
        <v>84</v>
      </c>
      <c r="B109">
        <v>7500</v>
      </c>
      <c r="O109" s="17">
        <f t="shared" si="3"/>
        <v>0</v>
      </c>
      <c r="P109" s="5"/>
      <c r="Q109" s="73">
        <f aca="true" t="shared" si="4" ref="Q109:Q121">Q108+1</f>
        <v>99</v>
      </c>
    </row>
    <row r="110" spans="1:17" ht="15">
      <c r="A110" t="s">
        <v>102</v>
      </c>
      <c r="B110">
        <v>7510</v>
      </c>
      <c r="O110" s="17">
        <f t="shared" si="3"/>
        <v>0</v>
      </c>
      <c r="P110" s="5"/>
      <c r="Q110" s="42">
        <f t="shared" si="4"/>
        <v>100</v>
      </c>
    </row>
    <row r="111" spans="1:17" ht="15">
      <c r="A111" t="s">
        <v>103</v>
      </c>
      <c r="B111">
        <v>7800</v>
      </c>
      <c r="O111" s="17">
        <f t="shared" si="3"/>
        <v>0</v>
      </c>
      <c r="P111" s="5"/>
      <c r="Q111" s="73">
        <f t="shared" si="4"/>
        <v>101</v>
      </c>
    </row>
    <row r="112" spans="1:17" ht="15">
      <c r="A112" t="s">
        <v>104</v>
      </c>
      <c r="B112">
        <v>7810</v>
      </c>
      <c r="O112" s="17">
        <f t="shared" si="3"/>
        <v>0</v>
      </c>
      <c r="P112" s="5"/>
      <c r="Q112" s="42">
        <f t="shared" si="4"/>
        <v>102</v>
      </c>
    </row>
    <row r="113" spans="1:17" ht="15">
      <c r="A113" t="s">
        <v>105</v>
      </c>
      <c r="B113">
        <v>7820</v>
      </c>
      <c r="O113" s="17">
        <f t="shared" si="3"/>
        <v>0</v>
      </c>
      <c r="P113" s="5"/>
      <c r="Q113" s="73">
        <f t="shared" si="4"/>
        <v>103</v>
      </c>
    </row>
    <row r="114" spans="1:17" ht="15">
      <c r="A114" t="s">
        <v>85</v>
      </c>
      <c r="B114">
        <v>7830</v>
      </c>
      <c r="O114" s="17">
        <f t="shared" si="3"/>
        <v>0</v>
      </c>
      <c r="P114" s="5"/>
      <c r="Q114" s="42">
        <f t="shared" si="4"/>
        <v>104</v>
      </c>
    </row>
    <row r="115" spans="1:17" ht="15">
      <c r="A115" t="s">
        <v>86</v>
      </c>
      <c r="B115">
        <v>7840</v>
      </c>
      <c r="O115" s="17">
        <f>SUM(C115:N115)</f>
        <v>0</v>
      </c>
      <c r="P115" s="5"/>
      <c r="Q115" s="73">
        <f t="shared" si="4"/>
        <v>105</v>
      </c>
    </row>
    <row r="116" spans="1:17" ht="15">
      <c r="A116" t="s">
        <v>106</v>
      </c>
      <c r="B116">
        <v>7850</v>
      </c>
      <c r="O116" s="17">
        <f t="shared" si="3"/>
        <v>0</v>
      </c>
      <c r="P116" s="5"/>
      <c r="Q116" s="42">
        <f t="shared" si="4"/>
        <v>106</v>
      </c>
    </row>
    <row r="117" spans="1:17" ht="15">
      <c r="A117" t="s">
        <v>107</v>
      </c>
      <c r="B117">
        <v>7910</v>
      </c>
      <c r="O117" s="17">
        <f t="shared" si="3"/>
        <v>0</v>
      </c>
      <c r="P117" s="5"/>
      <c r="Q117" s="73">
        <f t="shared" si="4"/>
        <v>107</v>
      </c>
    </row>
    <row r="118" spans="1:17" ht="15">
      <c r="A118" t="s">
        <v>87</v>
      </c>
      <c r="B118">
        <v>7920</v>
      </c>
      <c r="O118" s="17">
        <f t="shared" si="3"/>
        <v>0</v>
      </c>
      <c r="P118" s="5"/>
      <c r="Q118" s="42">
        <f t="shared" si="4"/>
        <v>108</v>
      </c>
    </row>
    <row r="119" spans="1:17" ht="15">
      <c r="A119" t="s">
        <v>108</v>
      </c>
      <c r="B119">
        <v>7930</v>
      </c>
      <c r="O119" s="17">
        <f t="shared" si="3"/>
        <v>0</v>
      </c>
      <c r="P119" s="5"/>
      <c r="Q119" s="73">
        <f t="shared" si="4"/>
        <v>109</v>
      </c>
    </row>
    <row r="120" spans="1:17" ht="15">
      <c r="A120" t="s">
        <v>109</v>
      </c>
      <c r="B120">
        <v>7931</v>
      </c>
      <c r="O120" s="17">
        <f>SUM(C120:N120)</f>
        <v>0</v>
      </c>
      <c r="P120" s="5"/>
      <c r="Q120" s="42">
        <f t="shared" si="4"/>
        <v>110</v>
      </c>
    </row>
    <row r="121" spans="1:17" ht="15.75" thickBot="1">
      <c r="A121" s="133" t="s">
        <v>88</v>
      </c>
      <c r="B121" s="116"/>
      <c r="C121" s="116">
        <f>SUM(C43:C120)</f>
        <v>0</v>
      </c>
      <c r="D121" s="116">
        <f aca="true" t="shared" si="5" ref="D121:M121">SUM(D43:D120)</f>
        <v>0</v>
      </c>
      <c r="E121" s="116">
        <f t="shared" si="5"/>
        <v>0</v>
      </c>
      <c r="F121" s="116">
        <f t="shared" si="5"/>
        <v>0</v>
      </c>
      <c r="G121" s="116">
        <f t="shared" si="5"/>
        <v>0</v>
      </c>
      <c r="H121" s="116">
        <f t="shared" si="5"/>
        <v>0</v>
      </c>
      <c r="I121" s="116">
        <f t="shared" si="5"/>
        <v>0</v>
      </c>
      <c r="J121" s="116">
        <f t="shared" si="5"/>
        <v>0</v>
      </c>
      <c r="K121" s="116">
        <f t="shared" si="5"/>
        <v>0</v>
      </c>
      <c r="L121" s="117">
        <f>SUM(L43:L120)</f>
        <v>8000</v>
      </c>
      <c r="M121" s="116">
        <f t="shared" si="5"/>
        <v>0</v>
      </c>
      <c r="N121" s="116">
        <f>SUM(N43:N120)</f>
        <v>0</v>
      </c>
      <c r="O121" s="117">
        <f>SUM(O43:O120)</f>
        <v>8000</v>
      </c>
      <c r="P121" s="117">
        <f>SUM(P43:P120)</f>
        <v>0</v>
      </c>
      <c r="Q121" s="142">
        <f t="shared" si="4"/>
        <v>111</v>
      </c>
    </row>
    <row r="122" spans="16:17" ht="15">
      <c r="P122" s="5"/>
      <c r="Q122" s="42"/>
    </row>
    <row r="123" spans="1:17" ht="16.5" thickBot="1">
      <c r="A123" s="38" t="s">
        <v>89</v>
      </c>
      <c r="B123" s="38"/>
      <c r="C123" s="38">
        <f aca="true" t="shared" si="6" ref="C123:O123">+C31-C121</f>
        <v>0</v>
      </c>
      <c r="D123" s="38">
        <f t="shared" si="6"/>
        <v>0</v>
      </c>
      <c r="E123" s="38">
        <f t="shared" si="6"/>
        <v>0</v>
      </c>
      <c r="F123" s="38">
        <f t="shared" si="6"/>
        <v>0</v>
      </c>
      <c r="G123" s="38">
        <f t="shared" si="6"/>
        <v>0</v>
      </c>
      <c r="H123" s="38">
        <f t="shared" si="6"/>
        <v>0</v>
      </c>
      <c r="I123" s="38">
        <f t="shared" si="6"/>
        <v>0</v>
      </c>
      <c r="J123" s="38">
        <f t="shared" si="6"/>
        <v>0</v>
      </c>
      <c r="K123" s="38">
        <f t="shared" si="6"/>
        <v>0</v>
      </c>
      <c r="L123" s="60">
        <f t="shared" si="6"/>
        <v>-8000</v>
      </c>
      <c r="M123" s="38">
        <f t="shared" si="6"/>
        <v>0</v>
      </c>
      <c r="N123" s="38">
        <f t="shared" si="6"/>
        <v>0</v>
      </c>
      <c r="O123" s="60">
        <f t="shared" si="6"/>
        <v>-8000</v>
      </c>
      <c r="P123" s="60">
        <f>+P31-P121</f>
        <v>0</v>
      </c>
      <c r="Q123" s="150">
        <f>Q121+1</f>
        <v>112</v>
      </c>
    </row>
    <row r="124" ht="15.75" thickTop="1"/>
  </sheetData>
  <printOptions horizontalCentered="1"/>
  <pageMargins left="0.5" right="0.5" top="1" bottom="0.5" header="0.3" footer="0.3"/>
  <pageSetup horizontalDpi="600" verticalDpi="600" orientation="landscape" scale="70" r:id="rId2"/>
  <headerFooter>
    <oddHeader>&amp;C&amp;"-,Bold"&amp;12PRELIMINARY BUDGET
FISCAL YEAR
JUL 2013-JUN 2014</oddHeader>
    <oddFooter>&amp;L&amp;D&amp;C&amp;A&amp;R&amp;P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Business Manager</cp:lastModifiedBy>
  <cp:lastPrinted>2013-09-12T19:04:16Z</cp:lastPrinted>
  <dcterms:created xsi:type="dcterms:W3CDTF">2013-05-10T01:07:40Z</dcterms:created>
  <dcterms:modified xsi:type="dcterms:W3CDTF">2013-09-12T23:08:02Z</dcterms:modified>
  <cp:category/>
  <cp:version/>
  <cp:contentType/>
  <cp:contentStatus/>
</cp:coreProperties>
</file>