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65" windowWidth="16215" windowHeight="9165" activeTab="1"/>
  </bookViews>
  <sheets>
    <sheet name="EXH A-SFP" sheetId="1" r:id="rId1"/>
    <sheet name="EXH B" sheetId="3" r:id="rId2"/>
    <sheet name="Sch. A-1" sheetId="2" r:id="rId3"/>
  </sheets>
  <definedNames>
    <definedName name="_xlnm.Print_Area" localSheetId="0">'EXH A-SFP'!$A$1:$E$38</definedName>
    <definedName name="_xlnm.Print_Area" localSheetId="1">'EXH B'!$A$8:$W$112</definedName>
    <definedName name="_xlnm.Print_Area" localSheetId="2">'Sch. A-1'!$A$1:$H$55</definedName>
    <definedName name="QB_COLUMN_2920" localSheetId="0" hidden="1">#REF!</definedName>
    <definedName name="QB_DATA_0" localSheetId="0" hidden="1">#REF!,#REF!,#REF!,#REF!,#REF!,#REF!,#REF!,#REF!,#REF!,#REF!,#REF!,#REF!,#REF!,#REF!,#REF!,#REF!</definedName>
    <definedName name="QB_DATA_1" localSheetId="0" hidden="1">#REF!,#REF!,#REF!,'EXH A-SFP'!$13:$13,#REF!,#REF!,#REF!,#REF!,#REF!,'EXH A-SFP'!$15:$15,'EXH A-SFP'!$16:$16,'EXH A-SFP'!$17:$17,'EXH A-SFP'!$18:$18,'EXH A-SFP'!$19:$19,'EXH A-SFP'!$20:$20,'EXH A-SFP'!$26:$26</definedName>
    <definedName name="QB_DATA_2" localSheetId="0" hidden="1">'EXH A-SFP'!$29:$29,#REF!,#REF!,#REF!,#REF!,#REF!,#REF!,#REF!,#REF!,#REF!,#REF!,#REF!,#REF!,#REF!,#REF!,#REF!</definedName>
    <definedName name="QB_DATA_3" localSheetId="0" hidden="1">#REF!,#REF!,#REF!,#REF!,#REF!,#REF!,'EXH A-SFP'!$30:$30,'EXH A-SFP'!$34:$34,'EXH A-SFP'!$35:$35</definedName>
    <definedName name="QB_FORMULA_0" localSheetId="0" hidden="1">#REF!,#REF!,#REF!,#REF!,#REF!,'EXH A-SFP'!$E$21,'EXH A-SFP'!$E$27,#REF!,#REF!,'EXH A-SFP'!$E$31,'EXH A-SFP'!$E$32,'EXH A-SFP'!$E$36,'EXH A-SFP'!$E$37</definedName>
    <definedName name="QB_ROW_1" localSheetId="0" hidden="1">'EXH A-SFP'!$A$5</definedName>
    <definedName name="QB_ROW_100230" localSheetId="0" hidden="1">'EXH A-SFP'!$B$30</definedName>
    <definedName name="QB_ROW_10031" localSheetId="0" hidden="1">#REF!</definedName>
    <definedName name="QB_ROW_1011" localSheetId="0" hidden="1">'EXH A-SFP'!$A$7</definedName>
    <definedName name="QB_ROW_10331" localSheetId="0" hidden="1">'EXH A-SFP'!$B$27</definedName>
    <definedName name="QB_ROW_106240" localSheetId="0" hidden="1">#REF!</definedName>
    <definedName name="QB_ROW_107240" localSheetId="0" hidden="1">#REF!</definedName>
    <definedName name="QB_ROW_108240" localSheetId="0" hidden="1">#REF!</definedName>
    <definedName name="QB_ROW_109240" localSheetId="0" hidden="1">#REF!</definedName>
    <definedName name="QB_ROW_110240" localSheetId="0" hidden="1">#REF!</definedName>
    <definedName name="QB_ROW_111240" localSheetId="0" hidden="1">#REF!</definedName>
    <definedName name="QB_ROW_112240" localSheetId="0" hidden="1">#REF!</definedName>
    <definedName name="QB_ROW_116240" localSheetId="0" hidden="1">#REF!</definedName>
    <definedName name="QB_ROW_117240" localSheetId="0" hidden="1">#REF!</definedName>
    <definedName name="QB_ROW_119240" localSheetId="0" hidden="1">#REF!</definedName>
    <definedName name="QB_ROW_120240" localSheetId="0" hidden="1">#REF!</definedName>
    <definedName name="QB_ROW_12031" localSheetId="0" hidden="1">'EXH A-SFP'!$B$28</definedName>
    <definedName name="QB_ROW_123230" localSheetId="0" hidden="1">#REF!</definedName>
    <definedName name="QB_ROW_12331" localSheetId="0" hidden="1">#REF!</definedName>
    <definedName name="QB_ROW_124240" localSheetId="0" hidden="1">#REF!</definedName>
    <definedName name="QB_ROW_125240" localSheetId="0" hidden="1">#REF!</definedName>
    <definedName name="QB_ROW_126240" localSheetId="0" hidden="1">#REF!</definedName>
    <definedName name="QB_ROW_127240" localSheetId="0" hidden="1">#REF!</definedName>
    <definedName name="QB_ROW_129240" localSheetId="0" hidden="1">#REF!</definedName>
    <definedName name="QB_ROW_13021" localSheetId="0" hidden="1">#REF!</definedName>
    <definedName name="QB_ROW_1311" localSheetId="0" hidden="1">#REF!</definedName>
    <definedName name="QB_ROW_132240" localSheetId="0" hidden="1">#REF!</definedName>
    <definedName name="QB_ROW_13321" localSheetId="0" hidden="1">'EXH A-SFP'!$A$31</definedName>
    <definedName name="QB_ROW_133240" localSheetId="0" hidden="1">#REF!</definedName>
    <definedName name="QB_ROW_136240" localSheetId="0" hidden="1">#REF!</definedName>
    <definedName name="QB_ROW_14011" localSheetId="0" hidden="1">#REF!</definedName>
    <definedName name="QB_ROW_14311" localSheetId="0" hidden="1">#REF!</definedName>
    <definedName name="QB_ROW_17221" localSheetId="0" hidden="1">'EXH A-SFP'!$A$35</definedName>
    <definedName name="QB_ROW_2021" localSheetId="0" hidden="1">'EXH A-SFP'!$A$8</definedName>
    <definedName name="QB_ROW_2321" localSheetId="0" hidden="1">#REF!</definedName>
    <definedName name="QB_ROW_301" localSheetId="0" hidden="1">'EXH A-SFP'!$C$21</definedName>
    <definedName name="QB_ROW_3021" localSheetId="0" hidden="1">'EXH A-SFP'!$A$9</definedName>
    <definedName name="QB_ROW_3220" localSheetId="0" hidden="1">'EXH A-SFP'!$A$34</definedName>
    <definedName name="QB_ROW_3321" localSheetId="0" hidden="1">#REF!</definedName>
    <definedName name="QB_ROW_4021" localSheetId="0" hidden="1">#REF!</definedName>
    <definedName name="QB_ROW_4321" localSheetId="0" hidden="1">#REF!</definedName>
    <definedName name="QB_ROW_456240" localSheetId="0" hidden="1">#REF!</definedName>
    <definedName name="QB_ROW_460240" localSheetId="0" hidden="1">#REF!</definedName>
    <definedName name="QB_ROW_461240" localSheetId="0" hidden="1">'EXH A-SFP'!$C$29</definedName>
    <definedName name="QB_ROW_462230" localSheetId="0" hidden="1">'EXH A-SFP'!$C$13</definedName>
    <definedName name="QB_ROW_5011" localSheetId="0" hidden="1">#REF!</definedName>
    <definedName name="QB_ROW_50230" localSheetId="0" hidden="1">#REF!</definedName>
    <definedName name="QB_ROW_5311" localSheetId="0" hidden="1">#REF!</definedName>
    <definedName name="QB_ROW_53230" localSheetId="0" hidden="1">#REF!</definedName>
    <definedName name="QB_ROW_54230" localSheetId="0" hidden="1">#REF!</definedName>
    <definedName name="QB_ROW_55230" localSheetId="0" hidden="1">#REF!</definedName>
    <definedName name="QB_ROW_56230" localSheetId="0" hidden="1">#REF!</definedName>
    <definedName name="QB_ROW_58230" localSheetId="0" hidden="1">#REF!</definedName>
    <definedName name="QB_ROW_59230" localSheetId="0" hidden="1">#REF!</definedName>
    <definedName name="QB_ROW_60230" localSheetId="0" hidden="1">#REF!</definedName>
    <definedName name="QB_ROW_61230" localSheetId="0" hidden="1">#REF!</definedName>
    <definedName name="QB_ROW_62230" localSheetId="0" hidden="1">#REF!</definedName>
    <definedName name="QB_ROW_63230" localSheetId="0" hidden="1">#REF!</definedName>
    <definedName name="QB_ROW_64230" localSheetId="0" hidden="1">#REF!</definedName>
    <definedName name="QB_ROW_65230" localSheetId="0" hidden="1">#REF!</definedName>
    <definedName name="QB_ROW_67230" localSheetId="0" hidden="1">#REF!</definedName>
    <definedName name="QB_ROW_68230" localSheetId="0" hidden="1">#REF!</definedName>
    <definedName name="QB_ROW_69230" localSheetId="0" hidden="1">#REF!</definedName>
    <definedName name="QB_ROW_7001" localSheetId="0" hidden="1">'EXH A-SFP'!$A$23</definedName>
    <definedName name="QB_ROW_7301" localSheetId="0" hidden="1">#REF!</definedName>
    <definedName name="QB_ROW_73230" localSheetId="0" hidden="1">#REF!</definedName>
    <definedName name="QB_ROW_74230" localSheetId="0" hidden="1">#REF!</definedName>
    <definedName name="QB_ROW_78230" localSheetId="0" hidden="1">#REF!</definedName>
    <definedName name="QB_ROW_8011" localSheetId="0" hidden="1">#REF!</definedName>
    <definedName name="QB_ROW_8311" localSheetId="0" hidden="1">'EXH A-SFP'!$C$31</definedName>
    <definedName name="QB_ROW_84230" localSheetId="0" hidden="1">#REF!</definedName>
    <definedName name="QB_ROW_85230" localSheetId="0" hidden="1">#REF!</definedName>
    <definedName name="QB_ROW_86230" localSheetId="0" hidden="1">#REF!</definedName>
    <definedName name="QB_ROW_87230" localSheetId="0" hidden="1">#REF!</definedName>
    <definedName name="QB_ROW_89220" localSheetId="0" hidden="1">'EXH A-SFP'!$A$15</definedName>
    <definedName name="QB_ROW_9021" localSheetId="0" hidden="1">'EXH A-SFP'!$A$25</definedName>
    <definedName name="QB_ROW_90220" localSheetId="0" hidden="1">'EXH A-SFP'!$A$16</definedName>
    <definedName name="QB_ROW_92220" localSheetId="0" hidden="1">'EXH A-SFP'!$A$17</definedName>
    <definedName name="QB_ROW_9321" localSheetId="0" hidden="1">#REF!</definedName>
    <definedName name="QB_ROW_93220" localSheetId="0" hidden="1">'EXH A-SFP'!$A$18</definedName>
    <definedName name="QB_ROW_94220" localSheetId="0" hidden="1">'EXH A-SFP'!$A$19</definedName>
    <definedName name="QB_ROW_95220" localSheetId="0" hidden="1">'EXH A-SFP'!$A$20</definedName>
    <definedName name="QB_ROW_99240" localSheetId="0" hidden="1">'EXH A-SFP'!$C$26</definedName>
    <definedName name="QBCANSUPPORTUPDATE" localSheetId="0">TRUE</definedName>
    <definedName name="QBCOMPANYFILENAME" localSheetId="0">"Z:\Accounting\QUICKBOOKS\California Association for Bilingual Education.qbw"</definedName>
    <definedName name="QBENDDATE" localSheetId="0">20140131</definedName>
    <definedName name="QBHEADERSONSCREEN" localSheetId="0">FALSE</definedName>
    <definedName name="QBMETADATASIZE" localSheetId="0">5802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"43f6f7f914b84578805e934cc41ab4fb"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20140131</definedName>
    <definedName name="_xlnm.Print_Titles" localSheetId="1">'EXH B'!$1:$7</definedName>
  </definedNames>
  <calcPr calcId="145621"/>
</workbook>
</file>

<file path=xl/sharedStrings.xml><?xml version="1.0" encoding="utf-8"?>
<sst xmlns="http://schemas.openxmlformats.org/spreadsheetml/2006/main" count="355" uniqueCount="282">
  <si>
    <t>ASSETS</t>
  </si>
  <si>
    <t>1000 · Petty Cash</t>
  </si>
  <si>
    <t>1020 · Citizens Business Bank</t>
  </si>
  <si>
    <t>1021 · Citizens Bus. Bank-Sweep Acct</t>
  </si>
  <si>
    <t>1050 · Chase-Teacherships</t>
  </si>
  <si>
    <t>1070 · Bank of America Mortgage</t>
  </si>
  <si>
    <t>1090 · Bank of the West-CD</t>
  </si>
  <si>
    <t>1100 · Penichet Trust Account</t>
  </si>
  <si>
    <t>1101 · Gain(Loss) Penichet</t>
  </si>
  <si>
    <t>1131 · Bank of America-CD</t>
  </si>
  <si>
    <t>1140 · Union Bank-CD</t>
  </si>
  <si>
    <t>1141 · Chase-CD</t>
  </si>
  <si>
    <t>1142 · Wells Fargo</t>
  </si>
  <si>
    <t>1145 · Bank of America2-CD</t>
  </si>
  <si>
    <t>1149 · Credit Union of Southern Cal</t>
  </si>
  <si>
    <t>1150 · Vanguard</t>
  </si>
  <si>
    <t>1151 · Provident Credit Union</t>
  </si>
  <si>
    <t>Accounts Receivable</t>
  </si>
  <si>
    <t>1200 · Accounts Receivable</t>
  </si>
  <si>
    <t>1202 · A/R Annual Conference- 2014</t>
  </si>
  <si>
    <t>Total Accounts Receivable</t>
  </si>
  <si>
    <t>Other Current Assets</t>
  </si>
  <si>
    <t>1290 · Other Receivable</t>
  </si>
  <si>
    <t>1300 · Inventory - Books/Publications</t>
  </si>
  <si>
    <t>1400 · Prepaid</t>
  </si>
  <si>
    <t>1410 · Prepaid Insurance</t>
  </si>
  <si>
    <t>1420 · Advances to Employees</t>
  </si>
  <si>
    <t>Total Other Current Assets</t>
  </si>
  <si>
    <t>1500 · Building</t>
  </si>
  <si>
    <t>1501 · Furniture, Fixtures,&amp; Equipment</t>
  </si>
  <si>
    <t>1510 · Acc.Dpr.-Building</t>
  </si>
  <si>
    <t>1511 · Acc. Dpr-Furn., Fix &amp; Equip</t>
  </si>
  <si>
    <t>1600 · Building Improvement</t>
  </si>
  <si>
    <t>1601 · Accum. Dpr. Bldg Improvement</t>
  </si>
  <si>
    <t>Current Liabilities</t>
  </si>
  <si>
    <t>2010 · Accounts Payable</t>
  </si>
  <si>
    <t>Total Accounts Payable</t>
  </si>
  <si>
    <t>Other Current Liabilities</t>
  </si>
  <si>
    <t>2020 · Accrued Expenses</t>
  </si>
  <si>
    <t>2031 · Deferred Membership Teacher</t>
  </si>
  <si>
    <t>2032 · Deferred Membership Paraprof</t>
  </si>
  <si>
    <t>2033 · Deferred Membership Parent/Com</t>
  </si>
  <si>
    <t>2034 · Deferred Membership Student</t>
  </si>
  <si>
    <t>2036 · Deferred Membership Inst/Org/C</t>
  </si>
  <si>
    <t>2037 · Deferred Membership Admin</t>
  </si>
  <si>
    <t>2038 · Deferred Membership Ret Teacher</t>
  </si>
  <si>
    <t>2141 · Accrued Payables for Partnershi</t>
  </si>
  <si>
    <t>2145 · 2Way Revenues-Conferences</t>
  </si>
  <si>
    <t>2148 · Reserve Abuelita Scholarship</t>
  </si>
  <si>
    <t>2149 · Reserve for Fund Development</t>
  </si>
  <si>
    <t>2152 · Res. Chuck Acosta Scholarship</t>
  </si>
  <si>
    <t>2170 · Accrued Salaries Payable</t>
  </si>
  <si>
    <t>2171 · Accrued Payroll Taxes</t>
  </si>
  <si>
    <t>2180 · Accrued Vested Vacation</t>
  </si>
  <si>
    <t>2200 · Sales Tax Payable</t>
  </si>
  <si>
    <t>2700 · Chapter Scholarship Payable</t>
  </si>
  <si>
    <t>2710 · Chapter Rebates Payable</t>
  </si>
  <si>
    <t>Total Other Current Liabilities</t>
  </si>
  <si>
    <t>Total Current Liabilities</t>
  </si>
  <si>
    <t>Long Term Liabilities</t>
  </si>
  <si>
    <t>2025 · Note Payable</t>
  </si>
  <si>
    <t>Total Long Term Liabilities</t>
  </si>
  <si>
    <t>Total Liabilities</t>
  </si>
  <si>
    <t>3000 · Opening Balance Equity</t>
  </si>
  <si>
    <t>Net Income</t>
  </si>
  <si>
    <t>Cash &amp; Cash Equivalents</t>
  </si>
  <si>
    <t>Total Cash &amp; Cash Equivalents</t>
  </si>
  <si>
    <t>Current assets</t>
  </si>
  <si>
    <t>Accounts receivable</t>
  </si>
  <si>
    <t>Inventory</t>
  </si>
  <si>
    <t>Investments</t>
  </si>
  <si>
    <t>Prepaid expenses and other current assets</t>
  </si>
  <si>
    <t>Total current assets</t>
  </si>
  <si>
    <t>Property and equipment</t>
  </si>
  <si>
    <t>Land</t>
  </si>
  <si>
    <t>Building and improvements</t>
  </si>
  <si>
    <t>Furniture and equipment</t>
  </si>
  <si>
    <t>Less accumulated depreciation</t>
  </si>
  <si>
    <t>Property and equipment, net</t>
  </si>
  <si>
    <r>
      <t xml:space="preserve">Statement of Financial Position - </t>
    </r>
    <r>
      <rPr>
        <b/>
        <u val="single"/>
        <sz val="12"/>
        <color rgb="FF323232"/>
        <rFont val="Arial"/>
        <family val="2"/>
      </rPr>
      <t>UNAUDITED</t>
    </r>
  </si>
  <si>
    <t>Total assets</t>
  </si>
  <si>
    <t>LIABILITIES AND NET ASSETS</t>
  </si>
  <si>
    <t>Accounts payable and accrued expenses</t>
  </si>
  <si>
    <t>Unearned income</t>
  </si>
  <si>
    <t>Total current liabilities</t>
  </si>
  <si>
    <t>Noncurrent liabilities</t>
  </si>
  <si>
    <t>Note payable</t>
  </si>
  <si>
    <t>Net assets</t>
  </si>
  <si>
    <t>Unrestricted</t>
  </si>
  <si>
    <t>Temporarily restricted</t>
  </si>
  <si>
    <t>Permanently restricted</t>
  </si>
  <si>
    <t>Total net assets</t>
  </si>
  <si>
    <t>Total liabilities and net assets</t>
  </si>
  <si>
    <t>California Association for Bilingual Education</t>
  </si>
  <si>
    <t xml:space="preserve"> </t>
  </si>
  <si>
    <t>OPENING</t>
  </si>
  <si>
    <t>MATURITY</t>
  </si>
  <si>
    <t>ANNUAL</t>
  </si>
  <si>
    <t>BALANCE</t>
  </si>
  <si>
    <t>BANK</t>
  </si>
  <si>
    <t>TYPE</t>
  </si>
  <si>
    <t>PURPOSE</t>
  </si>
  <si>
    <t>DATE</t>
  </si>
  <si>
    <t>TERM</t>
  </si>
  <si>
    <t>INTEREST</t>
  </si>
  <si>
    <t>RATE</t>
  </si>
  <si>
    <t>Checking</t>
  </si>
  <si>
    <t>Citizen Business Bank</t>
  </si>
  <si>
    <t>Sweep</t>
  </si>
  <si>
    <t>Daily Operating Fund</t>
  </si>
  <si>
    <t>Business</t>
  </si>
  <si>
    <t>Bank of America</t>
  </si>
  <si>
    <t>Mortgage Checking</t>
  </si>
  <si>
    <t>3yrs +7 months</t>
  </si>
  <si>
    <t>213-312-9000</t>
  </si>
  <si>
    <t>.</t>
  </si>
  <si>
    <t>Penichet</t>
  </si>
  <si>
    <t>Morgan Stanley Smith Barney</t>
  </si>
  <si>
    <t>Trust</t>
  </si>
  <si>
    <t>Scholarship</t>
  </si>
  <si>
    <t>800-869-3326</t>
  </si>
  <si>
    <t>J.P.Morgan Chase Bank</t>
  </si>
  <si>
    <t>(formerly Washington Mutual)</t>
  </si>
  <si>
    <t>CD</t>
  </si>
  <si>
    <t>18 MOS</t>
  </si>
  <si>
    <t>Bank of the West</t>
  </si>
  <si>
    <t>Saving for future</t>
  </si>
  <si>
    <t>12 MOS</t>
  </si>
  <si>
    <t>213-896-7865</t>
  </si>
  <si>
    <t>C D</t>
  </si>
  <si>
    <t>investment &amp; reserve</t>
  </si>
  <si>
    <t>852402 &amp; 851339</t>
  </si>
  <si>
    <t>Union Bank</t>
  </si>
  <si>
    <t>3 MOS</t>
  </si>
  <si>
    <t>213-236-7704</t>
  </si>
  <si>
    <t>800-788-7001</t>
  </si>
  <si>
    <t>Wells Fargo</t>
  </si>
  <si>
    <t>800-225-5935</t>
  </si>
  <si>
    <t>9 MOS</t>
  </si>
  <si>
    <t>Credit Union of Southern</t>
  </si>
  <si>
    <t>California</t>
  </si>
  <si>
    <t>866-287-6225</t>
  </si>
  <si>
    <t>Provident Credit Union</t>
  </si>
  <si>
    <t>15 MOS</t>
  </si>
  <si>
    <t>Northern California</t>
  </si>
  <si>
    <t>800-632-4600</t>
  </si>
  <si>
    <t>VANGUARD</t>
  </si>
  <si>
    <t xml:space="preserve">Admiral </t>
  </si>
  <si>
    <t>Reserved for Investment</t>
  </si>
  <si>
    <t xml:space="preserve">Average </t>
  </si>
  <si>
    <t>800-662-2739</t>
  </si>
  <si>
    <t>Treasury</t>
  </si>
  <si>
    <t xml:space="preserve">(Government Money </t>
  </si>
  <si>
    <t>Market Funds)</t>
  </si>
  <si>
    <t>Subtotal- Daily Operating Cash Flow</t>
  </si>
  <si>
    <t>Subtotal - Scholarship Funds</t>
  </si>
  <si>
    <t>Subtotal - CD's</t>
  </si>
  <si>
    <t>Cash &amp; Cash Equivalents and Investments</t>
  </si>
  <si>
    <t>Total cash &amp; cash eqivalents and investments</t>
  </si>
  <si>
    <t>Total cash &amp; cash equivalents</t>
  </si>
  <si>
    <t>213--312-9000</t>
  </si>
  <si>
    <t>Cash and cash equivalents (Sch.  A-1)</t>
  </si>
  <si>
    <t>Investments (Sch. A-1)</t>
  </si>
  <si>
    <t>July 1, 2013 through January 31, 2014</t>
  </si>
  <si>
    <t>YTD Actual vs. YTD Budget  (Jul'13 through Jan'14)</t>
  </si>
  <si>
    <t xml:space="preserve">YTD Actual vs. ANNUAL Budget </t>
  </si>
  <si>
    <t>Jul '13 - Jan 14</t>
  </si>
  <si>
    <t>Budget</t>
  </si>
  <si>
    <t>$ Over Budget</t>
  </si>
  <si>
    <t>% of Budget</t>
  </si>
  <si>
    <t>YTD Actual</t>
  </si>
  <si>
    <t>YTD Budget</t>
  </si>
  <si>
    <t>$ YTD Variance</t>
  </si>
  <si>
    <t>% YTD Variance</t>
  </si>
  <si>
    <t>ANNUAL Budget</t>
  </si>
  <si>
    <t>$ Variance</t>
  </si>
  <si>
    <t>% Variance</t>
  </si>
  <si>
    <t>Income</t>
  </si>
  <si>
    <t>4011 · Membership-Teacher</t>
  </si>
  <si>
    <t>4012 · Membership Paraprofessional</t>
  </si>
  <si>
    <t>4013 · Membership Parent/Community</t>
  </si>
  <si>
    <t>4014 · Membership Student</t>
  </si>
  <si>
    <t>4016 · Membership-Inst/Org/Commercial</t>
  </si>
  <si>
    <t>4017 · Membership Administrator</t>
  </si>
  <si>
    <t>4018 · Membership Retired Teacher</t>
  </si>
  <si>
    <t>4020 · Fees Registration</t>
  </si>
  <si>
    <t>4021 · Fees-Exhibitors</t>
  </si>
  <si>
    <t>4022 · Fees-Career Fair</t>
  </si>
  <si>
    <t>4023 · Fees-Meals</t>
  </si>
  <si>
    <t>4024 · Presenter Fees Annual</t>
  </si>
  <si>
    <t>4029 · Shipping Cost</t>
  </si>
  <si>
    <t>4030 · Publications / Books</t>
  </si>
  <si>
    <t>4031 · Promotional Items</t>
  </si>
  <si>
    <t>4040 · Sponsors</t>
  </si>
  <si>
    <t>4041 · Other Contributions</t>
  </si>
  <si>
    <t>4042 · Other-Advertising</t>
  </si>
  <si>
    <t>4043 · Government Grant</t>
  </si>
  <si>
    <t>4046 · Hotel Rebates</t>
  </si>
  <si>
    <t>4047 · Mailing Lists</t>
  </si>
  <si>
    <t>4048 · Dues &amp; Subscription Income</t>
  </si>
  <si>
    <t>4900 · Interest-Savings, Short-term CD</t>
  </si>
  <si>
    <t>4901 · Partnership Funds</t>
  </si>
  <si>
    <t>4920 · Fundraising Income</t>
  </si>
  <si>
    <t>4921 · Grant Income</t>
  </si>
  <si>
    <t>4930 · Contract Income</t>
  </si>
  <si>
    <t>4990 · Other Income</t>
  </si>
  <si>
    <t>Total Income</t>
  </si>
  <si>
    <t>Cost of Goods Sold</t>
  </si>
  <si>
    <t>5010 · COGS - Promotional Items</t>
  </si>
  <si>
    <t>5200 · Sales Tax</t>
  </si>
  <si>
    <t>5300 · Purchases/Membership</t>
  </si>
  <si>
    <t>Total Cost of Goods Sold</t>
  </si>
  <si>
    <t>Gross Profit</t>
  </si>
  <si>
    <t>Expenses</t>
  </si>
  <si>
    <t>6000 · Payroll Expenses</t>
  </si>
  <si>
    <t>6001 · Salaries Expense 2Way</t>
  </si>
  <si>
    <t>6005 · Salaries Expense</t>
  </si>
  <si>
    <t>6008 · Bonus Expense</t>
  </si>
  <si>
    <t>6010 · Temporary Help</t>
  </si>
  <si>
    <t>6110 · Payroll Taxes</t>
  </si>
  <si>
    <t>6120 · Workers Comp</t>
  </si>
  <si>
    <t>6130 · Dental Insurance</t>
  </si>
  <si>
    <t>6140 · Medical Insurance</t>
  </si>
  <si>
    <t>6150 · Employee Life Insurance</t>
  </si>
  <si>
    <t>6155 · Retirement Plan</t>
  </si>
  <si>
    <t>6200 · Rent Expense</t>
  </si>
  <si>
    <t>6210 · Phone Expense</t>
  </si>
  <si>
    <t>6220 · Electricity Expense</t>
  </si>
  <si>
    <t>6221 · Disposal Expense</t>
  </si>
  <si>
    <t>6222 · Gas Expense</t>
  </si>
  <si>
    <t>6223 · Janitorial Expense</t>
  </si>
  <si>
    <t>6224 · Security (Alarm) Expense</t>
  </si>
  <si>
    <t>6230 · Insurance Expense</t>
  </si>
  <si>
    <t>6240 · Water Expense</t>
  </si>
  <si>
    <t>6250 · Tax &amp; Licenses</t>
  </si>
  <si>
    <t>6260 · Sales Tax Expense</t>
  </si>
  <si>
    <t>6300 · Postage</t>
  </si>
  <si>
    <t>6301 · Postage Freight Shipping</t>
  </si>
  <si>
    <t>6302 · Postage UPS</t>
  </si>
  <si>
    <t>6303 · Postage Bulk Mail</t>
  </si>
  <si>
    <t>6304 · Postage FedEx</t>
  </si>
  <si>
    <t>6310 · Office Supplies Expense</t>
  </si>
  <si>
    <t>6330 · Maint &amp; Repairs Equipment</t>
  </si>
  <si>
    <t>6331 · Maintenance &amp; Repairs Building</t>
  </si>
  <si>
    <t>6340 · Equipment Rental Expense</t>
  </si>
  <si>
    <t>6400 · Activity Supplies</t>
  </si>
  <si>
    <t>6401 · Activity Supplies Region 1</t>
  </si>
  <si>
    <t>6402 · Activity Supplies Region 2</t>
  </si>
  <si>
    <t>6403 · Activity Supplies Region 3</t>
  </si>
  <si>
    <t>6404 · Activity Supplies Region 4</t>
  </si>
  <si>
    <t>6405 · Activity Supplies Region 5</t>
  </si>
  <si>
    <t>6410 · Decorations</t>
  </si>
  <si>
    <t>6430 · Awards &amp; Gifts</t>
  </si>
  <si>
    <t>6440 · Reprographics</t>
  </si>
  <si>
    <t>6450 · Facility Rental</t>
  </si>
  <si>
    <t>6501 · Depreciation Expense</t>
  </si>
  <si>
    <t>6600 · Seminars &amp; Education Expense</t>
  </si>
  <si>
    <t>6610 · Dues &amp; Subscriptions Expense</t>
  </si>
  <si>
    <t>6700 · Speaker Fees</t>
  </si>
  <si>
    <t>6710 · Speaker Travel Costs</t>
  </si>
  <si>
    <t>6720 · Chapter Rebates</t>
  </si>
  <si>
    <t>6730 · Scholarships</t>
  </si>
  <si>
    <t>6740 · Donations &amp; Contributions</t>
  </si>
  <si>
    <t>6800 · Travel Expense</t>
  </si>
  <si>
    <t>6810 · Meals Expense</t>
  </si>
  <si>
    <t>6820 · Conference Music Show Expense</t>
  </si>
  <si>
    <t>6840 · Food Catering Service</t>
  </si>
  <si>
    <t>6850 · Lodging Expense</t>
  </si>
  <si>
    <t>6900 · Legal Expense</t>
  </si>
  <si>
    <t>6910 · Accounting Expense</t>
  </si>
  <si>
    <t>6920 · Bank Charges</t>
  </si>
  <si>
    <t>6921 · Credit Card Charge Fees</t>
  </si>
  <si>
    <t>6950 · Other-Services</t>
  </si>
  <si>
    <t>6960 · Consultants</t>
  </si>
  <si>
    <t>7000 · Advertising Expense</t>
  </si>
  <si>
    <t>7500 · Interest Expense (mortgage)</t>
  </si>
  <si>
    <t>7800 · Cash (Over)/Short</t>
  </si>
  <si>
    <t>7830 · Prior Year Expense</t>
  </si>
  <si>
    <t>7840 · Miscellaneous Expense</t>
  </si>
  <si>
    <t>7930 · Indirect Cost</t>
  </si>
  <si>
    <t>Total Expenses</t>
  </si>
  <si>
    <t>Profit &amp; Loss - Actual vs. Budget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</si>
</sst>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8" formatCode="#,##0.00;\-#,##0.00"/>
    <numFmt numFmtId="169" formatCode="#,##0.0#%;\-#,##0.0#%"/>
    <numFmt numFmtId="172" formatCode="#,##0;\-#,##0"/>
    <numFmt numFmtId="177" formatCode="#,##0.0%;\-#,##0.0%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323232"/>
      <name val="Arial"/>
      <family val="2"/>
    </font>
    <font>
      <sz val="12"/>
      <color theme="1"/>
      <name val="Calibri"/>
      <family val="2"/>
      <scheme val="minor"/>
    </font>
    <font>
      <sz val="12"/>
      <color rgb="FF323232"/>
      <name val="Arial"/>
      <family val="2"/>
    </font>
    <font>
      <b/>
      <u val="single"/>
      <sz val="12"/>
      <color rgb="FF323232"/>
      <name val="Arial"/>
      <family val="2"/>
    </font>
    <font>
      <b/>
      <sz val="12"/>
      <color theme="1"/>
      <name val="Arial"/>
      <family val="2"/>
    </font>
    <font>
      <b/>
      <sz val="12"/>
      <name val="Geneva"/>
      <family val="2"/>
    </font>
    <font>
      <sz val="12"/>
      <name val="Geneva"/>
      <family val="2"/>
    </font>
    <font>
      <b/>
      <sz val="14"/>
      <name val="Geneva"/>
      <family val="2"/>
    </font>
    <font>
      <b/>
      <sz val="14"/>
      <color theme="1"/>
      <name val="Arial"/>
      <family val="2"/>
    </font>
    <font>
      <sz val="12"/>
      <color rgb="FF00B05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sz val="12"/>
      <color rgb="FF0070C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/>
      <right/>
      <top/>
      <bottom style="double"/>
    </border>
    <border>
      <left/>
      <right/>
      <top style="thick"/>
      <bottom style="thick"/>
    </border>
    <border>
      <left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1">
    <xf numFmtId="0" fontId="0" fillId="0" borderId="0" xfId="0"/>
    <xf numFmtId="0" fontId="2" fillId="0" borderId="0" xfId="0" applyNumberFormat="1" applyFont="1"/>
    <xf numFmtId="0" fontId="3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165" fontId="4" fillId="0" borderId="0" xfId="18" applyNumberFormat="1" applyFont="1"/>
    <xf numFmtId="165" fontId="4" fillId="0" borderId="1" xfId="18" applyNumberFormat="1" applyFont="1" applyBorder="1"/>
    <xf numFmtId="165" fontId="4" fillId="0" borderId="0" xfId="18" applyNumberFormat="1" applyFont="1" applyBorder="1"/>
    <xf numFmtId="165" fontId="4" fillId="0" borderId="2" xfId="18" applyNumberFormat="1" applyFont="1" applyBorder="1"/>
    <xf numFmtId="165" fontId="4" fillId="0" borderId="3" xfId="18" applyNumberFormat="1" applyFont="1" applyBorder="1"/>
    <xf numFmtId="165" fontId="2" fillId="0" borderId="4" xfId="18" applyNumberFormat="1" applyFont="1" applyBorder="1"/>
    <xf numFmtId="165" fontId="3" fillId="0" borderId="0" xfId="18" applyNumberFormat="1" applyFont="1"/>
    <xf numFmtId="166" fontId="4" fillId="0" borderId="0" xfId="16" applyNumberFormat="1" applyFont="1"/>
    <xf numFmtId="166" fontId="2" fillId="0" borderId="4" xfId="16" applyNumberFormat="1" applyFont="1" applyBorder="1"/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2" borderId="0" xfId="0" applyNumberFormat="1" applyFont="1" applyFill="1"/>
    <xf numFmtId="165" fontId="3" fillId="2" borderId="0" xfId="18" applyNumberFormat="1" applyFont="1" applyFill="1"/>
    <xf numFmtId="49" fontId="4" fillId="0" borderId="0" xfId="0" applyNumberFormat="1" applyFont="1"/>
    <xf numFmtId="165" fontId="4" fillId="0" borderId="5" xfId="18" applyNumberFormat="1" applyFont="1" applyBorder="1"/>
    <xf numFmtId="165" fontId="4" fillId="0" borderId="6" xfId="18" applyNumberFormat="1" applyFont="1" applyBorder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166" fontId="2" fillId="0" borderId="0" xfId="16" applyNumberFormat="1" applyFont="1" applyBorder="1"/>
    <xf numFmtId="43" fontId="3" fillId="0" borderId="0" xfId="18" applyFont="1"/>
    <xf numFmtId="166" fontId="4" fillId="0" borderId="0" xfId="16" applyNumberFormat="1" applyFont="1" applyBorder="1"/>
    <xf numFmtId="0" fontId="0" fillId="0" borderId="0" xfId="0"/>
    <xf numFmtId="0" fontId="0" fillId="0" borderId="0" xfId="0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 applyAlignment="1">
      <alignment horizontal="center"/>
    </xf>
    <xf numFmtId="0" fontId="7" fillId="0" borderId="13" xfId="0" applyFont="1" applyBorder="1"/>
    <xf numFmtId="0" fontId="8" fillId="0" borderId="12" xfId="0" applyFont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4" fontId="7" fillId="0" borderId="17" xfId="0" applyNumberFormat="1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37" fontId="8" fillId="0" borderId="17" xfId="0" applyNumberFormat="1" applyFont="1" applyFill="1" applyBorder="1" applyAlignment="1">
      <alignment horizontal="right"/>
    </xf>
    <xf numFmtId="0" fontId="8" fillId="0" borderId="21" xfId="0" applyFont="1" applyBorder="1"/>
    <xf numFmtId="0" fontId="8" fillId="0" borderId="22" xfId="0" applyFont="1" applyBorder="1"/>
    <xf numFmtId="37" fontId="8" fillId="0" borderId="23" xfId="0" applyNumberFormat="1" applyFont="1" applyFill="1" applyBorder="1" applyAlignment="1">
      <alignment horizontal="right"/>
    </xf>
    <xf numFmtId="37" fontId="8" fillId="0" borderId="24" xfId="0" applyNumberFormat="1" applyFont="1" applyFill="1" applyBorder="1" applyAlignment="1">
      <alignment horizontal="right"/>
    </xf>
    <xf numFmtId="37" fontId="7" fillId="2" borderId="17" xfId="0" applyNumberFormat="1" applyFont="1" applyFill="1" applyBorder="1" applyAlignment="1">
      <alignment horizontal="right"/>
    </xf>
    <xf numFmtId="14" fontId="8" fillId="0" borderId="0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37" fontId="8" fillId="0" borderId="17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5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0" fontId="8" fillId="0" borderId="26" xfId="15" applyNumberFormat="1" applyFont="1" applyBorder="1" applyAlignment="1">
      <alignment horizontal="center"/>
    </xf>
    <xf numFmtId="37" fontId="8" fillId="0" borderId="27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center"/>
    </xf>
    <xf numFmtId="37" fontId="7" fillId="0" borderId="17" xfId="0" applyNumberFormat="1" applyFont="1" applyFill="1" applyBorder="1" applyAlignment="1">
      <alignment horizontal="right"/>
    </xf>
    <xf numFmtId="37" fontId="7" fillId="2" borderId="28" xfId="0" applyNumberFormat="1" applyFont="1" applyFill="1" applyBorder="1" applyAlignment="1">
      <alignment horizontal="right"/>
    </xf>
    <xf numFmtId="0" fontId="0" fillId="0" borderId="0" xfId="0"/>
    <xf numFmtId="0" fontId="7" fillId="0" borderId="2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4" fontId="8" fillId="0" borderId="29" xfId="0" applyNumberFormat="1" applyFont="1" applyBorder="1" applyAlignment="1">
      <alignment horizontal="center"/>
    </xf>
    <xf numFmtId="0" fontId="8" fillId="0" borderId="29" xfId="0" applyFont="1" applyBorder="1"/>
    <xf numFmtId="9" fontId="8" fillId="0" borderId="29" xfId="15" applyFont="1" applyBorder="1"/>
    <xf numFmtId="0" fontId="8" fillId="0" borderId="8" xfId="0" applyFont="1" applyBorder="1" applyAlignment="1">
      <alignment horizontal="center"/>
    </xf>
    <xf numFmtId="10" fontId="8" fillId="0" borderId="13" xfId="15" applyNumberFormat="1" applyFont="1" applyBorder="1" applyAlignment="1">
      <alignment horizontal="center"/>
    </xf>
    <xf numFmtId="0" fontId="8" fillId="0" borderId="30" xfId="0" applyFont="1" applyBorder="1"/>
    <xf numFmtId="0" fontId="8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4" fontId="8" fillId="0" borderId="30" xfId="0" applyNumberFormat="1" applyFont="1" applyBorder="1" applyAlignment="1">
      <alignment horizontal="center"/>
    </xf>
    <xf numFmtId="9" fontId="8" fillId="0" borderId="30" xfId="15" applyFont="1" applyBorder="1" applyAlignment="1">
      <alignment horizontal="center"/>
    </xf>
    <xf numFmtId="0" fontId="8" fillId="0" borderId="8" xfId="0" applyFont="1" applyBorder="1"/>
    <xf numFmtId="0" fontId="8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32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31" xfId="0" applyFont="1" applyBorder="1"/>
    <xf numFmtId="0" fontId="8" fillId="0" borderId="6" xfId="0" applyFont="1" applyBorder="1"/>
    <xf numFmtId="0" fontId="8" fillId="0" borderId="11" xfId="0" applyFont="1" applyBorder="1" applyAlignment="1">
      <alignment horizontal="center"/>
    </xf>
    <xf numFmtId="10" fontId="8" fillId="0" borderId="29" xfId="15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0" fontId="8" fillId="0" borderId="10" xfId="15" applyNumberFormat="1" applyFont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10" fontId="8" fillId="0" borderId="30" xfId="15" applyNumberFormat="1" applyFont="1" applyBorder="1" applyAlignment="1">
      <alignment horizontal="center"/>
    </xf>
    <xf numFmtId="14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NumberFormat="1" applyFont="1"/>
    <xf numFmtId="0" fontId="7" fillId="0" borderId="29" xfId="0" applyFont="1" applyBorder="1" applyAlignment="1">
      <alignment horizontal="right"/>
    </xf>
    <xf numFmtId="0" fontId="8" fillId="0" borderId="33" xfId="0" applyFont="1" applyBorder="1"/>
    <xf numFmtId="165" fontId="7" fillId="0" borderId="17" xfId="18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8" fillId="0" borderId="34" xfId="0" applyFont="1" applyBorder="1"/>
    <xf numFmtId="0" fontId="0" fillId="0" borderId="12" xfId="0" applyBorder="1"/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10" fontId="7" fillId="0" borderId="29" xfId="15" applyNumberFormat="1" applyFont="1" applyBorder="1" applyAlignment="1">
      <alignment horizontal="center"/>
    </xf>
    <xf numFmtId="166" fontId="8" fillId="0" borderId="17" xfId="16" applyNumberFormat="1" applyFont="1" applyFill="1" applyBorder="1" applyAlignment="1">
      <alignment horizontal="right"/>
    </xf>
    <xf numFmtId="165" fontId="8" fillId="0" borderId="17" xfId="18" applyNumberFormat="1" applyFont="1" applyFill="1" applyBorder="1" applyAlignment="1">
      <alignment horizontal="right"/>
    </xf>
    <xf numFmtId="9" fontId="8" fillId="0" borderId="9" xfId="15" applyFont="1" applyBorder="1"/>
    <xf numFmtId="9" fontId="8" fillId="0" borderId="10" xfId="15" applyFont="1" applyBorder="1"/>
    <xf numFmtId="0" fontId="7" fillId="0" borderId="11" xfId="0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1" fontId="8" fillId="0" borderId="17" xfId="16" applyNumberFormat="1" applyFont="1" applyFill="1" applyBorder="1" applyAlignment="1">
      <alignment horizontal="right"/>
    </xf>
    <xf numFmtId="37" fontId="8" fillId="0" borderId="24" xfId="0" applyNumberFormat="1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37" fontId="8" fillId="0" borderId="28" xfId="0" applyNumberFormat="1" applyFont="1" applyFill="1" applyBorder="1" applyAlignment="1">
      <alignment horizontal="right"/>
    </xf>
    <xf numFmtId="165" fontId="2" fillId="0" borderId="6" xfId="18" applyNumberFormat="1" applyFont="1" applyBorder="1"/>
    <xf numFmtId="166" fontId="4" fillId="3" borderId="0" xfId="16" applyNumberFormat="1" applyFont="1" applyFill="1"/>
    <xf numFmtId="165" fontId="7" fillId="3" borderId="24" xfId="18" applyNumberFormat="1" applyFont="1" applyFill="1" applyBorder="1" applyAlignment="1">
      <alignment horizontal="center"/>
    </xf>
    <xf numFmtId="165" fontId="4" fillId="4" borderId="0" xfId="18" applyNumberFormat="1" applyFont="1" applyFill="1"/>
    <xf numFmtId="37" fontId="7" fillId="4" borderId="37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center"/>
    </xf>
    <xf numFmtId="166" fontId="7" fillId="6" borderId="38" xfId="16" applyNumberFormat="1" applyFont="1" applyFill="1" applyBorder="1" applyAlignment="1">
      <alignment horizontal="right"/>
    </xf>
    <xf numFmtId="49" fontId="2" fillId="7" borderId="0" xfId="0" applyNumberFormat="1" applyFont="1" applyFill="1" applyAlignment="1">
      <alignment horizontal="right"/>
    </xf>
    <xf numFmtId="166" fontId="2" fillId="7" borderId="39" xfId="16" applyNumberFormat="1" applyFont="1" applyFill="1" applyBorder="1"/>
    <xf numFmtId="0" fontId="2" fillId="7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65" fontId="4" fillId="0" borderId="0" xfId="18" applyNumberFormat="1" applyFont="1" applyFill="1" applyBorder="1" applyAlignment="1">
      <alignment horizontal="center"/>
    </xf>
    <xf numFmtId="165" fontId="12" fillId="0" borderId="0" xfId="18" applyNumberFormat="1" applyFont="1" applyFill="1" applyBorder="1"/>
    <xf numFmtId="49" fontId="4" fillId="0" borderId="0" xfId="0" applyNumberFormat="1" applyFont="1" applyFill="1" applyBorder="1"/>
    <xf numFmtId="49" fontId="12" fillId="0" borderId="0" xfId="0" applyNumberFormat="1" applyFont="1" applyFill="1" applyBorder="1" applyAlignment="1">
      <alignment horizontal="centerContinuous"/>
    </xf>
    <xf numFmtId="49" fontId="13" fillId="0" borderId="0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12" fillId="8" borderId="0" xfId="0" applyNumberFormat="1" applyFont="1" applyFill="1" applyBorder="1" applyAlignment="1">
      <alignment horizontal="centerContinuous"/>
    </xf>
    <xf numFmtId="49" fontId="15" fillId="0" borderId="1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4" fillId="0" borderId="41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165" fontId="14" fillId="0" borderId="41" xfId="18" applyNumberFormat="1" applyFont="1" applyFill="1" applyBorder="1" applyAlignment="1">
      <alignment horizontal="center"/>
    </xf>
    <xf numFmtId="49" fontId="12" fillId="8" borderId="0" xfId="0" applyNumberFormat="1" applyFont="1" applyFill="1" applyBorder="1" applyAlignment="1">
      <alignment horizontal="center"/>
    </xf>
    <xf numFmtId="49" fontId="15" fillId="0" borderId="41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65" fontId="15" fillId="0" borderId="41" xfId="18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168" fontId="4" fillId="0" borderId="0" xfId="0" applyNumberFormat="1" applyFont="1" applyFill="1" applyBorder="1"/>
    <xf numFmtId="169" fontId="4" fillId="0" borderId="0" xfId="0" applyNumberFormat="1" applyFont="1" applyFill="1" applyBorder="1"/>
    <xf numFmtId="168" fontId="11" fillId="0" borderId="0" xfId="0" applyNumberFormat="1" applyFont="1" applyFill="1" applyBorder="1"/>
    <xf numFmtId="49" fontId="11" fillId="0" borderId="0" xfId="0" applyNumberFormat="1" applyFont="1" applyFill="1" applyBorder="1"/>
    <xf numFmtId="165" fontId="11" fillId="0" borderId="0" xfId="18" applyNumberFormat="1" applyFont="1" applyFill="1" applyBorder="1"/>
    <xf numFmtId="169" fontId="11" fillId="0" borderId="0" xfId="0" applyNumberFormat="1" applyFont="1" applyFill="1" applyBorder="1"/>
    <xf numFmtId="49" fontId="4" fillId="8" borderId="0" xfId="0" applyNumberFormat="1" applyFont="1" applyFill="1" applyBorder="1"/>
    <xf numFmtId="168" fontId="18" fillId="0" borderId="0" xfId="0" applyNumberFormat="1" applyFont="1" applyFill="1" applyBorder="1"/>
    <xf numFmtId="165" fontId="17" fillId="0" borderId="0" xfId="18" applyNumberFormat="1" applyFont="1" applyFill="1" applyBorder="1"/>
    <xf numFmtId="0" fontId="17" fillId="0" borderId="0" xfId="0" applyFont="1" applyFill="1" applyBorder="1"/>
    <xf numFmtId="172" fontId="11" fillId="0" borderId="0" xfId="0" applyNumberFormat="1" applyFont="1" applyFill="1" applyBorder="1"/>
    <xf numFmtId="172" fontId="18" fillId="0" borderId="0" xfId="0" applyNumberFormat="1" applyFont="1" applyFill="1" applyBorder="1"/>
    <xf numFmtId="165" fontId="18" fillId="0" borderId="0" xfId="18" applyNumberFormat="1" applyFont="1" applyFill="1" applyBorder="1"/>
    <xf numFmtId="49" fontId="18" fillId="0" borderId="0" xfId="0" applyNumberFormat="1" applyFont="1" applyFill="1" applyBorder="1"/>
    <xf numFmtId="169" fontId="18" fillId="0" borderId="0" xfId="0" applyNumberFormat="1" applyFont="1" applyFill="1" applyBorder="1"/>
    <xf numFmtId="168" fontId="4" fillId="0" borderId="1" xfId="0" applyNumberFormat="1" applyFont="1" applyFill="1" applyBorder="1"/>
    <xf numFmtId="169" fontId="4" fillId="0" borderId="1" xfId="0" applyNumberFormat="1" applyFont="1" applyFill="1" applyBorder="1"/>
    <xf numFmtId="172" fontId="11" fillId="0" borderId="1" xfId="0" applyNumberFormat="1" applyFont="1" applyFill="1" applyBorder="1"/>
    <xf numFmtId="165" fontId="11" fillId="0" borderId="1" xfId="18" applyNumberFormat="1" applyFont="1" applyFill="1" applyBorder="1"/>
    <xf numFmtId="169" fontId="11" fillId="0" borderId="1" xfId="0" applyNumberFormat="1" applyFont="1" applyFill="1" applyBorder="1"/>
    <xf numFmtId="172" fontId="18" fillId="0" borderId="1" xfId="0" applyNumberFormat="1" applyFont="1" applyFill="1" applyBorder="1"/>
    <xf numFmtId="165" fontId="18" fillId="0" borderId="1" xfId="18" applyNumberFormat="1" applyFont="1" applyFill="1" applyBorder="1"/>
    <xf numFmtId="169" fontId="18" fillId="0" borderId="1" xfId="0" applyNumberFormat="1" applyFont="1" applyFill="1" applyBorder="1"/>
    <xf numFmtId="172" fontId="14" fillId="9" borderId="2" xfId="0" applyNumberFormat="1" applyFont="1" applyFill="1" applyBorder="1"/>
    <xf numFmtId="172" fontId="14" fillId="0" borderId="0" xfId="0" applyNumberFormat="1" applyFont="1" applyFill="1" applyBorder="1"/>
    <xf numFmtId="172" fontId="14" fillId="0" borderId="2" xfId="0" applyNumberFormat="1" applyFont="1" applyFill="1" applyBorder="1"/>
    <xf numFmtId="49" fontId="14" fillId="0" borderId="0" xfId="0" applyNumberFormat="1" applyFont="1" applyFill="1" applyBorder="1"/>
    <xf numFmtId="165" fontId="14" fillId="0" borderId="2" xfId="18" applyNumberFormat="1" applyFont="1" applyFill="1" applyBorder="1"/>
    <xf numFmtId="169" fontId="14" fillId="9" borderId="2" xfId="0" applyNumberFormat="1" applyFont="1" applyFill="1" applyBorder="1"/>
    <xf numFmtId="49" fontId="2" fillId="8" borderId="0" xfId="0" applyNumberFormat="1" applyFont="1" applyFill="1" applyBorder="1"/>
    <xf numFmtId="172" fontId="15" fillId="9" borderId="2" xfId="0" applyNumberFormat="1" applyFont="1" applyFill="1" applyBorder="1"/>
    <xf numFmtId="168" fontId="15" fillId="0" borderId="0" xfId="0" applyNumberFormat="1" applyFont="1" applyFill="1" applyBorder="1"/>
    <xf numFmtId="165" fontId="15" fillId="0" borderId="1" xfId="18" applyNumberFormat="1" applyFont="1" applyFill="1" applyBorder="1"/>
    <xf numFmtId="49" fontId="15" fillId="0" borderId="0" xfId="0" applyNumberFormat="1" applyFont="1" applyFill="1" applyBorder="1"/>
    <xf numFmtId="169" fontId="15" fillId="9" borderId="1" xfId="0" applyNumberFormat="1" applyFont="1" applyFill="1" applyBorder="1"/>
    <xf numFmtId="168" fontId="4" fillId="0" borderId="2" xfId="0" applyNumberFormat="1" applyFont="1" applyFill="1" applyBorder="1"/>
    <xf numFmtId="169" fontId="4" fillId="0" borderId="2" xfId="0" applyNumberFormat="1" applyFont="1" applyFill="1" applyBorder="1"/>
    <xf numFmtId="169" fontId="14" fillId="0" borderId="2" xfId="0" applyNumberFormat="1" applyFont="1" applyFill="1" applyBorder="1"/>
    <xf numFmtId="172" fontId="15" fillId="0" borderId="2" xfId="0" applyNumberFormat="1" applyFont="1" applyFill="1" applyBorder="1"/>
    <xf numFmtId="169" fontId="15" fillId="0" borderId="2" xfId="0" applyNumberFormat="1" applyFont="1" applyFill="1" applyBorder="1"/>
    <xf numFmtId="165" fontId="15" fillId="0" borderId="2" xfId="18" applyNumberFormat="1" applyFont="1" applyFill="1" applyBorder="1"/>
    <xf numFmtId="168" fontId="4" fillId="0" borderId="3" xfId="0" applyNumberFormat="1" applyFont="1" applyFill="1" applyBorder="1"/>
    <xf numFmtId="169" fontId="4" fillId="0" borderId="3" xfId="0" applyNumberFormat="1" applyFont="1" applyFill="1" applyBorder="1"/>
    <xf numFmtId="172" fontId="14" fillId="9" borderId="3" xfId="0" applyNumberFormat="1" applyFont="1" applyFill="1" applyBorder="1"/>
    <xf numFmtId="172" fontId="14" fillId="0" borderId="3" xfId="0" applyNumberFormat="1" applyFont="1" applyFill="1" applyBorder="1"/>
    <xf numFmtId="165" fontId="14" fillId="0" borderId="3" xfId="18" applyNumberFormat="1" applyFont="1" applyFill="1" applyBorder="1"/>
    <xf numFmtId="169" fontId="14" fillId="9" borderId="3" xfId="0" applyNumberFormat="1" applyFont="1" applyFill="1" applyBorder="1"/>
    <xf numFmtId="172" fontId="15" fillId="9" borderId="3" xfId="0" applyNumberFormat="1" applyFont="1" applyFill="1" applyBorder="1"/>
    <xf numFmtId="165" fontId="18" fillId="0" borderId="2" xfId="18" applyNumberFormat="1" applyFont="1" applyFill="1" applyBorder="1"/>
    <xf numFmtId="168" fontId="2" fillId="0" borderId="4" xfId="0" applyNumberFormat="1" applyFont="1" applyFill="1" applyBorder="1"/>
    <xf numFmtId="169" fontId="2" fillId="0" borderId="4" xfId="0" applyNumberFormat="1" applyFont="1" applyFill="1" applyBorder="1"/>
    <xf numFmtId="172" fontId="14" fillId="0" borderId="4" xfId="0" applyNumberFormat="1" applyFont="1" applyFill="1" applyBorder="1"/>
    <xf numFmtId="165" fontId="14" fillId="0" borderId="4" xfId="18" applyNumberFormat="1" applyFont="1" applyFill="1" applyBorder="1"/>
    <xf numFmtId="169" fontId="14" fillId="0" borderId="4" xfId="0" applyNumberFormat="1" applyFont="1" applyFill="1" applyBorder="1"/>
    <xf numFmtId="172" fontId="15" fillId="0" borderId="4" xfId="0" applyNumberFormat="1" applyFont="1" applyFill="1" applyBorder="1"/>
    <xf numFmtId="0" fontId="2" fillId="0" borderId="0" xfId="0" applyFont="1" applyFill="1" applyBorder="1"/>
    <xf numFmtId="0" fontId="12" fillId="0" borderId="0" xfId="0" applyNumberFormat="1" applyFont="1" applyFill="1" applyBorder="1"/>
    <xf numFmtId="172" fontId="12" fillId="0" borderId="0" xfId="0" applyNumberFormat="1" applyFont="1" applyFill="1" applyBorder="1"/>
    <xf numFmtId="165" fontId="4" fillId="0" borderId="0" xfId="18" applyNumberFormat="1" applyFont="1" applyFill="1" applyBorder="1"/>
    <xf numFmtId="0" fontId="4" fillId="0" borderId="0" xfId="0" applyNumberFormat="1" applyFont="1" applyFill="1" applyBorder="1"/>
    <xf numFmtId="177" fontId="15" fillId="0" borderId="2" xfId="0" applyNumberFormat="1" applyFont="1" applyFill="1" applyBorder="1"/>
    <xf numFmtId="177" fontId="18" fillId="0" borderId="0" xfId="0" applyNumberFormat="1" applyFont="1" applyFill="1" applyBorder="1"/>
    <xf numFmtId="177" fontId="18" fillId="0" borderId="1" xfId="0" applyNumberFormat="1" applyFont="1" applyFill="1" applyBorder="1"/>
    <xf numFmtId="177" fontId="18" fillId="9" borderId="2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2.xml" /><Relationship Id="rId4" Type="http://schemas.openxmlformats.org/officeDocument/2006/relationships/control" Target="../activeX/activeX1.xml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um@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9"/>
  <sheetViews>
    <sheetView workbookViewId="0" topLeftCell="A1">
      <pane xSplit="3" ySplit="4" topLeftCell="D5" activePane="bottomRight" state="frozen"/>
      <selection pane="topRight" activeCell="H3" sqref="H3"/>
      <selection pane="bottomLeft" activeCell="A2" sqref="A2"/>
      <selection pane="bottomRight" activeCell="F8" sqref="F8"/>
    </sheetView>
  </sheetViews>
  <sheetFormatPr defaultColWidth="9.140625" defaultRowHeight="15"/>
  <cols>
    <col min="1" max="2" width="3.00390625" style="1" customWidth="1"/>
    <col min="3" max="3" width="49.7109375" style="1" customWidth="1"/>
    <col min="4" max="4" width="3.57421875" style="108" customWidth="1"/>
    <col min="5" max="5" width="17.57421875" style="12" bestFit="1" customWidth="1"/>
    <col min="6" max="6" width="9.140625" style="2" customWidth="1"/>
    <col min="15" max="16384" width="9.140625" style="2" customWidth="1"/>
  </cols>
  <sheetData>
    <row r="1" spans="1:5" ht="20.1" customHeight="1">
      <c r="A1" s="17" t="s">
        <v>93</v>
      </c>
      <c r="B1" s="17"/>
      <c r="C1" s="17"/>
      <c r="D1" s="17"/>
      <c r="E1" s="17"/>
    </row>
    <row r="2" spans="1:6" ht="20.1" customHeight="1">
      <c r="A2" s="17" t="s">
        <v>79</v>
      </c>
      <c r="B2" s="17"/>
      <c r="C2" s="17"/>
      <c r="D2" s="17"/>
      <c r="E2" s="17"/>
      <c r="F2" s="15"/>
    </row>
    <row r="3" spans="1:5" ht="20.1" customHeight="1">
      <c r="A3" s="18">
        <v>41670</v>
      </c>
      <c r="B3" s="18"/>
      <c r="C3" s="18"/>
      <c r="D3" s="18"/>
      <c r="E3" s="18"/>
    </row>
    <row r="4" spans="1:5" ht="20.1" customHeight="1">
      <c r="A4" s="16"/>
      <c r="B4" s="16"/>
      <c r="C4" s="16"/>
      <c r="D4" s="16"/>
      <c r="E4" s="16"/>
    </row>
    <row r="5" spans="1:5" ht="20.1" customHeight="1">
      <c r="A5" s="25" t="s">
        <v>0</v>
      </c>
      <c r="B5" s="25"/>
      <c r="C5" s="25"/>
      <c r="D5" s="25"/>
      <c r="E5" s="25"/>
    </row>
    <row r="6" spans="1:5" ht="20.1" customHeight="1">
      <c r="A6" s="3"/>
      <c r="B6" s="3"/>
      <c r="C6" s="3"/>
      <c r="D6" s="3"/>
      <c r="E6" s="3"/>
    </row>
    <row r="7" spans="1:5" ht="20.1" customHeight="1">
      <c r="A7" s="4" t="s">
        <v>67</v>
      </c>
      <c r="B7" s="21"/>
      <c r="C7" s="21"/>
      <c r="D7" s="21"/>
      <c r="E7" s="6"/>
    </row>
    <row r="8" spans="1:5" ht="20.1" customHeight="1">
      <c r="A8" s="21" t="s">
        <v>161</v>
      </c>
      <c r="B8" s="21"/>
      <c r="C8" s="21"/>
      <c r="D8" s="21"/>
      <c r="E8" s="134">
        <f>+E60-E11</f>
        <v>679273.09</v>
      </c>
    </row>
    <row r="9" spans="1:5" ht="20.1" customHeight="1">
      <c r="A9" s="21" t="s">
        <v>68</v>
      </c>
      <c r="B9" s="21"/>
      <c r="C9" s="21"/>
      <c r="D9" s="21"/>
      <c r="E9" s="6">
        <f>+E64</f>
        <v>73910.48</v>
      </c>
    </row>
    <row r="10" spans="1:5" ht="20.1" customHeight="1">
      <c r="A10" s="21" t="s">
        <v>69</v>
      </c>
      <c r="B10" s="21"/>
      <c r="C10" s="21"/>
      <c r="D10" s="21"/>
      <c r="E10" s="6">
        <f>+E67</f>
        <v>96779.76</v>
      </c>
    </row>
    <row r="11" spans="1:5" ht="20.1" customHeight="1">
      <c r="A11" s="21" t="s">
        <v>162</v>
      </c>
      <c r="B11" s="21"/>
      <c r="C11" s="21"/>
      <c r="D11" s="21"/>
      <c r="E11" s="136">
        <f>+E50+E51</f>
        <v>47689.42</v>
      </c>
    </row>
    <row r="12" spans="1:5" ht="20.1" customHeight="1">
      <c r="A12" s="21" t="s">
        <v>71</v>
      </c>
      <c r="B12" s="21"/>
      <c r="C12" s="21"/>
      <c r="D12" s="21"/>
      <c r="E12" s="22">
        <f>+E71-E10</f>
        <v>18011.36</v>
      </c>
    </row>
    <row r="13" spans="1:5" ht="20.1" customHeight="1">
      <c r="A13" s="21"/>
      <c r="B13" s="2"/>
      <c r="C13" s="24" t="s">
        <v>72</v>
      </c>
      <c r="D13" s="24"/>
      <c r="E13" s="23">
        <f>SUM(E8:E12)</f>
        <v>915664.11</v>
      </c>
    </row>
    <row r="14" spans="1:5" ht="20.1" customHeight="1">
      <c r="A14" s="4" t="s">
        <v>73</v>
      </c>
      <c r="B14" s="4"/>
      <c r="C14" s="4"/>
      <c r="D14" s="4"/>
      <c r="E14" s="6"/>
    </row>
    <row r="15" spans="1:5" ht="20.1" customHeight="1">
      <c r="A15" s="21" t="s">
        <v>74</v>
      </c>
      <c r="B15" s="4"/>
      <c r="C15" s="4"/>
      <c r="D15" s="4"/>
      <c r="E15" s="6">
        <v>118725</v>
      </c>
    </row>
    <row r="16" spans="1:5" ht="20.1" customHeight="1">
      <c r="A16" s="21" t="s">
        <v>75</v>
      </c>
      <c r="B16" s="4"/>
      <c r="C16" s="4"/>
      <c r="D16" s="4"/>
      <c r="E16" s="6">
        <f>+E74+E78-E15+1</f>
        <v>488645.37</v>
      </c>
    </row>
    <row r="17" spans="1:5" ht="20.1" customHeight="1">
      <c r="A17" s="21" t="s">
        <v>76</v>
      </c>
      <c r="B17" s="4"/>
      <c r="C17" s="4"/>
      <c r="D17" s="4"/>
      <c r="E17" s="22">
        <f>+E75-1</f>
        <v>305028.66</v>
      </c>
    </row>
    <row r="18" spans="1:5" ht="20.1" customHeight="1">
      <c r="A18" s="21"/>
      <c r="B18" s="4"/>
      <c r="C18" s="4"/>
      <c r="D18" s="4"/>
      <c r="E18" s="6">
        <f>SUM(E15:E17)</f>
        <v>912399.03</v>
      </c>
    </row>
    <row r="19" spans="1:5" ht="20.1" customHeight="1">
      <c r="A19" s="21" t="s">
        <v>77</v>
      </c>
      <c r="B19" s="4"/>
      <c r="C19" s="4"/>
      <c r="D19" s="4"/>
      <c r="E19" s="22">
        <f>+E76+E77+E79</f>
        <v>-476964.32999999996</v>
      </c>
    </row>
    <row r="20" spans="1:5" ht="20.1" customHeight="1">
      <c r="A20" s="21"/>
      <c r="B20" s="4"/>
      <c r="C20" s="24" t="s">
        <v>78</v>
      </c>
      <c r="D20" s="4"/>
      <c r="E20" s="23">
        <f>SUM(E18:E19)</f>
        <v>435434.70000000007</v>
      </c>
    </row>
    <row r="21" spans="1:14" s="5" customFormat="1" ht="30" customHeight="1" thickBot="1">
      <c r="A21" s="4"/>
      <c r="B21" s="4"/>
      <c r="C21" s="140" t="s">
        <v>80</v>
      </c>
      <c r="D21" s="140"/>
      <c r="E21" s="141">
        <f>+E13+E20</f>
        <v>1351098.81</v>
      </c>
      <c r="G21"/>
      <c r="H21"/>
      <c r="I21"/>
      <c r="J21"/>
      <c r="K21"/>
      <c r="L21"/>
      <c r="M21"/>
      <c r="N21"/>
    </row>
    <row r="22" spans="1:14" s="5" customFormat="1" ht="20.1" customHeight="1" thickTop="1">
      <c r="A22" s="4"/>
      <c r="B22" s="4"/>
      <c r="C22" s="24"/>
      <c r="D22" s="24"/>
      <c r="E22" s="26"/>
      <c r="G22"/>
      <c r="H22"/>
      <c r="I22"/>
      <c r="J22"/>
      <c r="K22"/>
      <c r="L22"/>
      <c r="M22"/>
      <c r="N22"/>
    </row>
    <row r="23" spans="1:5" ht="20.1" customHeight="1">
      <c r="A23" s="25" t="s">
        <v>81</v>
      </c>
      <c r="B23" s="25"/>
      <c r="C23" s="25"/>
      <c r="D23" s="25"/>
      <c r="E23" s="25"/>
    </row>
    <row r="24" spans="1:5" ht="20.1" customHeight="1">
      <c r="A24" s="4"/>
      <c r="B24" s="4"/>
      <c r="C24" s="4"/>
      <c r="D24" s="4"/>
      <c r="E24" s="6"/>
    </row>
    <row r="25" spans="1:5" ht="20.1" customHeight="1">
      <c r="A25" s="4" t="s">
        <v>34</v>
      </c>
      <c r="B25" s="4"/>
      <c r="C25" s="4"/>
      <c r="D25" s="4"/>
      <c r="E25" s="6"/>
    </row>
    <row r="26" spans="1:5" ht="20.1" customHeight="1">
      <c r="A26" s="21" t="s">
        <v>82</v>
      </c>
      <c r="B26" s="4"/>
      <c r="C26" s="4"/>
      <c r="D26" s="4"/>
      <c r="E26" s="28">
        <f>+E85+E88+E96+E97+E98+E99+E100+E101+E102+E103+E104+E105+E106</f>
        <v>61261.11</v>
      </c>
    </row>
    <row r="27" spans="1:5" ht="20.1" customHeight="1">
      <c r="A27" s="21" t="s">
        <v>83</v>
      </c>
      <c r="B27" s="4"/>
      <c r="C27" s="4"/>
      <c r="D27" s="4"/>
      <c r="E27" s="22">
        <f>SUM(E89:E95)</f>
        <v>49599.369999999995</v>
      </c>
    </row>
    <row r="28" spans="1:5" ht="20.1" customHeight="1">
      <c r="A28" s="4"/>
      <c r="B28" s="4"/>
      <c r="C28" s="24" t="s">
        <v>84</v>
      </c>
      <c r="D28" s="24"/>
      <c r="E28" s="6">
        <f>SUM(E26:E27)</f>
        <v>110860.48</v>
      </c>
    </row>
    <row r="29" spans="1:5" ht="20.1" customHeight="1">
      <c r="A29" s="4" t="s">
        <v>85</v>
      </c>
      <c r="B29" s="4"/>
      <c r="C29" s="4"/>
      <c r="D29" s="4"/>
      <c r="E29" s="6"/>
    </row>
    <row r="30" spans="1:5" ht="20.1" customHeight="1">
      <c r="A30" s="21" t="s">
        <v>86</v>
      </c>
      <c r="B30" s="4"/>
      <c r="C30" s="4"/>
      <c r="D30" s="4"/>
      <c r="E30" s="22">
        <f>+E110</f>
        <v>153397.71</v>
      </c>
    </row>
    <row r="31" spans="1:5" ht="20.1" customHeight="1">
      <c r="A31" s="4"/>
      <c r="B31" s="4"/>
      <c r="C31" s="24" t="s">
        <v>62</v>
      </c>
      <c r="D31" s="24"/>
      <c r="E31" s="23">
        <f>SUM(E28:E30)</f>
        <v>264258.19</v>
      </c>
    </row>
    <row r="32" spans="1:5" ht="20.1" customHeight="1">
      <c r="A32" s="4"/>
      <c r="B32" s="4"/>
      <c r="C32" s="4"/>
      <c r="D32" s="4"/>
      <c r="E32" s="6"/>
    </row>
    <row r="33" spans="1:5" ht="20.1" customHeight="1">
      <c r="A33" s="4" t="s">
        <v>87</v>
      </c>
      <c r="B33" s="4"/>
      <c r="C33" s="4"/>
      <c r="D33" s="4"/>
      <c r="E33" s="6"/>
    </row>
    <row r="34" spans="1:5" ht="20.1" customHeight="1">
      <c r="A34" s="21" t="s">
        <v>88</v>
      </c>
      <c r="B34" s="4"/>
      <c r="C34" s="4"/>
      <c r="D34" s="4"/>
      <c r="E34" s="6">
        <f>1086840.62-E35-E36</f>
        <v>928246.6200000001</v>
      </c>
    </row>
    <row r="35" spans="1:5" ht="20.1" customHeight="1">
      <c r="A35" s="21" t="s">
        <v>89</v>
      </c>
      <c r="B35" s="4"/>
      <c r="C35" s="4"/>
      <c r="D35" s="4"/>
      <c r="E35" s="8">
        <v>118594</v>
      </c>
    </row>
    <row r="36" spans="1:5" ht="20.1" customHeight="1">
      <c r="A36" s="21" t="s">
        <v>90</v>
      </c>
      <c r="B36" s="4"/>
      <c r="C36" s="4"/>
      <c r="D36" s="4"/>
      <c r="E36" s="22">
        <v>40000</v>
      </c>
    </row>
    <row r="37" spans="1:14" s="5" customFormat="1" ht="20.1" customHeight="1">
      <c r="A37" s="4"/>
      <c r="B37" s="4"/>
      <c r="C37" s="24" t="s">
        <v>91</v>
      </c>
      <c r="D37" s="24"/>
      <c r="E37" s="133">
        <f>SUM(E34:E36)</f>
        <v>1086840.62</v>
      </c>
      <c r="G37"/>
      <c r="H37"/>
      <c r="I37"/>
      <c r="J37"/>
      <c r="K37"/>
      <c r="L37"/>
      <c r="M37"/>
      <c r="N37"/>
    </row>
    <row r="38" spans="3:5" ht="30" customHeight="1" thickBot="1">
      <c r="C38" s="142" t="s">
        <v>92</v>
      </c>
      <c r="D38" s="142"/>
      <c r="E38" s="141">
        <f>+E31+E37</f>
        <v>1351098.81</v>
      </c>
    </row>
    <row r="39" ht="20.1" customHeight="1" thickTop="1">
      <c r="E39" s="27">
        <f>+E21-E38</f>
        <v>0</v>
      </c>
    </row>
    <row r="40" spans="1:5" ht="20.1" customHeight="1" hidden="1">
      <c r="A40" s="19"/>
      <c r="B40" s="19"/>
      <c r="C40" s="19"/>
      <c r="D40" s="19"/>
      <c r="E40" s="20"/>
    </row>
    <row r="41" spans="1:5" ht="20.1" customHeight="1" hidden="1">
      <c r="A41" s="4"/>
      <c r="B41" s="4"/>
      <c r="C41" s="4"/>
      <c r="D41" s="4"/>
      <c r="E41" s="6"/>
    </row>
    <row r="42" spans="1:5" ht="20.1" customHeight="1" hidden="1">
      <c r="A42" s="4"/>
      <c r="B42" s="4"/>
      <c r="C42" s="4"/>
      <c r="D42" s="4"/>
      <c r="E42" s="6"/>
    </row>
    <row r="43" spans="1:5" ht="20.1" customHeight="1" hidden="1">
      <c r="A43" s="4" t="s">
        <v>65</v>
      </c>
      <c r="B43" s="4"/>
      <c r="C43" s="4"/>
      <c r="D43" s="4"/>
      <c r="E43" s="6"/>
    </row>
    <row r="44" spans="1:5" ht="20.1" customHeight="1" hidden="1">
      <c r="A44" s="4"/>
      <c r="B44" s="4" t="s">
        <v>1</v>
      </c>
      <c r="C44" s="4"/>
      <c r="D44" s="4"/>
      <c r="E44" s="13">
        <v>235.33</v>
      </c>
    </row>
    <row r="45" spans="1:5" ht="20.1" customHeight="1" hidden="1">
      <c r="A45" s="4"/>
      <c r="B45" s="4" t="s">
        <v>2</v>
      </c>
      <c r="C45" s="4"/>
      <c r="D45" s="4"/>
      <c r="E45" s="6">
        <v>106953.16</v>
      </c>
    </row>
    <row r="46" spans="1:5" ht="20.1" customHeight="1" hidden="1">
      <c r="A46" s="4"/>
      <c r="B46" s="4" t="s">
        <v>3</v>
      </c>
      <c r="C46" s="4"/>
      <c r="D46" s="4"/>
      <c r="E46" s="6">
        <v>70438.06</v>
      </c>
    </row>
    <row r="47" spans="1:5" ht="20.1" customHeight="1" hidden="1">
      <c r="A47" s="4"/>
      <c r="B47" s="4" t="s">
        <v>4</v>
      </c>
      <c r="C47" s="4"/>
      <c r="D47" s="4"/>
      <c r="E47" s="6">
        <v>76025.69</v>
      </c>
    </row>
    <row r="48" spans="1:5" ht="20.1" customHeight="1" hidden="1">
      <c r="A48" s="4"/>
      <c r="B48" s="4" t="s">
        <v>5</v>
      </c>
      <c r="C48" s="4"/>
      <c r="D48" s="4"/>
      <c r="E48" s="6">
        <v>28302.89</v>
      </c>
    </row>
    <row r="49" spans="1:5" ht="20.1" customHeight="1" hidden="1">
      <c r="A49" s="4"/>
      <c r="B49" s="4" t="s">
        <v>6</v>
      </c>
      <c r="C49" s="4"/>
      <c r="D49" s="4"/>
      <c r="E49" s="6">
        <v>87232.13</v>
      </c>
    </row>
    <row r="50" spans="1:5" ht="20.1" customHeight="1" hidden="1">
      <c r="A50" s="4"/>
      <c r="B50" s="4" t="s">
        <v>7</v>
      </c>
      <c r="C50" s="4"/>
      <c r="D50" s="4"/>
      <c r="E50" s="6">
        <v>40000</v>
      </c>
    </row>
    <row r="51" spans="1:5" ht="20.1" customHeight="1" hidden="1">
      <c r="A51" s="4"/>
      <c r="B51" s="4" t="s">
        <v>8</v>
      </c>
      <c r="C51" s="4"/>
      <c r="D51" s="4"/>
      <c r="E51" s="6">
        <v>7689.42</v>
      </c>
    </row>
    <row r="52" spans="1:5" ht="20.1" customHeight="1" hidden="1">
      <c r="A52" s="4"/>
      <c r="B52" s="4" t="s">
        <v>9</v>
      </c>
      <c r="C52" s="4"/>
      <c r="D52" s="4"/>
      <c r="E52" s="6">
        <v>23171.33</v>
      </c>
    </row>
    <row r="53" spans="1:5" ht="20.1" customHeight="1" hidden="1">
      <c r="A53" s="4"/>
      <c r="B53" s="4" t="s">
        <v>10</v>
      </c>
      <c r="C53" s="4"/>
      <c r="D53" s="4"/>
      <c r="E53" s="6">
        <v>29477.48</v>
      </c>
    </row>
    <row r="54" spans="1:5" ht="20.1" customHeight="1" hidden="1">
      <c r="A54" s="4"/>
      <c r="B54" s="4" t="s">
        <v>11</v>
      </c>
      <c r="C54" s="4"/>
      <c r="D54" s="4"/>
      <c r="E54" s="6">
        <v>22721.08</v>
      </c>
    </row>
    <row r="55" spans="1:5" ht="20.1" customHeight="1" hidden="1">
      <c r="A55" s="4"/>
      <c r="B55" s="4" t="s">
        <v>12</v>
      </c>
      <c r="C55" s="4"/>
      <c r="D55" s="4"/>
      <c r="E55" s="6">
        <v>85536.57</v>
      </c>
    </row>
    <row r="56" spans="1:5" ht="20.1" customHeight="1" hidden="1">
      <c r="A56" s="4"/>
      <c r="B56" s="4" t="s">
        <v>13</v>
      </c>
      <c r="C56" s="4"/>
      <c r="D56" s="4"/>
      <c r="E56" s="6">
        <v>35019.62</v>
      </c>
    </row>
    <row r="57" spans="1:5" ht="20.1" customHeight="1" hidden="1">
      <c r="A57" s="4"/>
      <c r="B57" s="4" t="s">
        <v>14</v>
      </c>
      <c r="C57" s="4"/>
      <c r="D57" s="4"/>
      <c r="E57" s="6">
        <v>10936.59</v>
      </c>
    </row>
    <row r="58" spans="1:5" ht="20.1" customHeight="1" hidden="1">
      <c r="A58" s="4"/>
      <c r="B58" s="4" t="s">
        <v>15</v>
      </c>
      <c r="C58" s="4"/>
      <c r="D58" s="4"/>
      <c r="E58" s="6">
        <v>4887.22</v>
      </c>
    </row>
    <row r="59" spans="1:5" ht="20.1" customHeight="1" hidden="1" thickBot="1">
      <c r="A59" s="4"/>
      <c r="B59" s="4" t="s">
        <v>16</v>
      </c>
      <c r="C59" s="4"/>
      <c r="D59" s="4"/>
      <c r="E59" s="7">
        <v>98335.94</v>
      </c>
    </row>
    <row r="60" spans="1:5" ht="20.1" customHeight="1" hidden="1">
      <c r="A60" s="4" t="s">
        <v>66</v>
      </c>
      <c r="B60" s="4"/>
      <c r="C60" s="4"/>
      <c r="D60" s="4"/>
      <c r="E60" s="6">
        <f>ROUND(SUM(E43:E59),5)</f>
        <v>726962.51</v>
      </c>
    </row>
    <row r="61" spans="1:5" ht="20.1" customHeight="1" hidden="1">
      <c r="A61" s="4" t="s">
        <v>17</v>
      </c>
      <c r="B61" s="4"/>
      <c r="C61" s="4"/>
      <c r="D61" s="4"/>
      <c r="E61" s="6"/>
    </row>
    <row r="62" spans="1:5" ht="20.1" customHeight="1" hidden="1">
      <c r="A62" s="4"/>
      <c r="B62" s="4" t="s">
        <v>18</v>
      </c>
      <c r="C62" s="4"/>
      <c r="D62" s="4"/>
      <c r="E62" s="6">
        <f>43034+2378.48</f>
        <v>45412.48</v>
      </c>
    </row>
    <row r="63" spans="1:5" ht="20.1" customHeight="1" hidden="1" thickBot="1">
      <c r="A63" s="4"/>
      <c r="B63" s="4" t="s">
        <v>19</v>
      </c>
      <c r="C63" s="4"/>
      <c r="D63" s="4"/>
      <c r="E63" s="7">
        <v>28498</v>
      </c>
    </row>
    <row r="64" spans="1:5" ht="20.1" customHeight="1" hidden="1">
      <c r="A64" s="4" t="s">
        <v>20</v>
      </c>
      <c r="B64" s="4"/>
      <c r="C64" s="4"/>
      <c r="D64" s="4"/>
      <c r="E64" s="6">
        <f>ROUND(SUM(E61:E63),5)</f>
        <v>73910.48</v>
      </c>
    </row>
    <row r="65" spans="1:5" ht="20.1" customHeight="1" hidden="1">
      <c r="A65" s="4" t="s">
        <v>21</v>
      </c>
      <c r="B65" s="4"/>
      <c r="C65" s="4"/>
      <c r="D65" s="4"/>
      <c r="E65" s="6"/>
    </row>
    <row r="66" spans="1:5" ht="20.1" customHeight="1" hidden="1">
      <c r="A66" s="4"/>
      <c r="B66" s="4" t="s">
        <v>22</v>
      </c>
      <c r="C66" s="4"/>
      <c r="D66" s="4"/>
      <c r="E66" s="6">
        <v>555</v>
      </c>
    </row>
    <row r="67" spans="1:5" ht="20.1" customHeight="1" hidden="1">
      <c r="A67" s="4"/>
      <c r="B67" s="4" t="s">
        <v>23</v>
      </c>
      <c r="C67" s="4"/>
      <c r="D67" s="4"/>
      <c r="E67" s="6">
        <v>96779.76</v>
      </c>
    </row>
    <row r="68" spans="1:5" ht="20.1" customHeight="1" hidden="1">
      <c r="A68" s="4"/>
      <c r="B68" s="4" t="s">
        <v>24</v>
      </c>
      <c r="C68" s="4"/>
      <c r="D68" s="4"/>
      <c r="E68" s="6">
        <v>8538.34</v>
      </c>
    </row>
    <row r="69" spans="1:5" ht="20.1" customHeight="1" hidden="1">
      <c r="A69" s="4"/>
      <c r="B69" s="4" t="s">
        <v>25</v>
      </c>
      <c r="C69" s="4"/>
      <c r="D69" s="4"/>
      <c r="E69" s="6">
        <v>4348.02</v>
      </c>
    </row>
    <row r="70" spans="1:5" ht="20.1" customHeight="1" hidden="1" thickBot="1">
      <c r="A70" s="4"/>
      <c r="B70" s="4" t="s">
        <v>26</v>
      </c>
      <c r="C70" s="4"/>
      <c r="D70" s="4"/>
      <c r="E70" s="8">
        <v>4570</v>
      </c>
    </row>
    <row r="71" spans="1:5" ht="20.1" customHeight="1" hidden="1" thickBot="1">
      <c r="A71" s="4" t="s">
        <v>27</v>
      </c>
      <c r="B71" s="4"/>
      <c r="C71" s="4"/>
      <c r="D71" s="4"/>
      <c r="E71" s="9">
        <f>ROUND(SUM(E65:E70),5)</f>
        <v>114791.12</v>
      </c>
    </row>
    <row r="72" spans="1:5" ht="20.1" customHeight="1" hidden="1">
      <c r="A72" s="4"/>
      <c r="B72" s="4"/>
      <c r="C72" s="4"/>
      <c r="D72" s="4"/>
      <c r="E72" s="6">
        <f>ROUND(E42+E60+E64+E71,5)</f>
        <v>915664.11</v>
      </c>
    </row>
    <row r="73" spans="1:5" ht="20.1" customHeight="1" hidden="1">
      <c r="A73" s="4"/>
      <c r="B73" s="4"/>
      <c r="C73" s="4"/>
      <c r="D73" s="4"/>
      <c r="E73" s="6"/>
    </row>
    <row r="74" spans="1:5" ht="20.1" customHeight="1" hidden="1">
      <c r="A74" s="4" t="s">
        <v>28</v>
      </c>
      <c r="B74" s="4"/>
      <c r="C74" s="4"/>
      <c r="D74" s="4"/>
      <c r="E74" s="6">
        <v>558724.75</v>
      </c>
    </row>
    <row r="75" spans="1:5" ht="20.1" customHeight="1" hidden="1">
      <c r="A75" s="4" t="s">
        <v>29</v>
      </c>
      <c r="B75" s="4"/>
      <c r="C75" s="4"/>
      <c r="D75" s="4"/>
      <c r="E75" s="6">
        <v>305029.66</v>
      </c>
    </row>
    <row r="76" spans="1:5" ht="20.1" customHeight="1" hidden="1">
      <c r="A76" s="4" t="s">
        <v>30</v>
      </c>
      <c r="B76" s="4"/>
      <c r="C76" s="4"/>
      <c r="D76" s="4"/>
      <c r="E76" s="6">
        <v>-172000</v>
      </c>
    </row>
    <row r="77" spans="1:5" ht="20.1" customHeight="1" hidden="1">
      <c r="A77" s="4" t="s">
        <v>31</v>
      </c>
      <c r="B77" s="4"/>
      <c r="C77" s="4"/>
      <c r="D77" s="4"/>
      <c r="E77" s="6">
        <v>-275076.47</v>
      </c>
    </row>
    <row r="78" spans="1:5" ht="20.1" customHeight="1" hidden="1">
      <c r="A78" s="4" t="s">
        <v>32</v>
      </c>
      <c r="B78" s="4"/>
      <c r="C78" s="4"/>
      <c r="D78" s="4"/>
      <c r="E78" s="6">
        <v>48644.62</v>
      </c>
    </row>
    <row r="79" spans="1:5" ht="20.1" customHeight="1" hidden="1" thickBot="1">
      <c r="A79" s="4" t="s">
        <v>33</v>
      </c>
      <c r="B79" s="4"/>
      <c r="C79" s="4"/>
      <c r="D79" s="4"/>
      <c r="E79" s="8">
        <v>-29887.86</v>
      </c>
    </row>
    <row r="80" spans="1:5" ht="20.1" customHeight="1" hidden="1" thickBot="1">
      <c r="A80" s="4"/>
      <c r="B80" s="4"/>
      <c r="C80" s="4"/>
      <c r="D80" s="4"/>
      <c r="E80" s="10">
        <f>ROUND(SUM(E73:E79),5)</f>
        <v>435434.7</v>
      </c>
    </row>
    <row r="81" spans="1:5" ht="20.1" customHeight="1" hidden="1" thickBot="1">
      <c r="A81" s="4"/>
      <c r="B81" s="4"/>
      <c r="C81" s="4"/>
      <c r="D81" s="4"/>
      <c r="E81" s="14">
        <f>ROUND(E41+E72+E80,5)</f>
        <v>1351098.81</v>
      </c>
    </row>
    <row r="82" spans="1:5" ht="20.1" customHeight="1" hidden="1" thickTop="1">
      <c r="A82" s="4"/>
      <c r="B82" s="4"/>
      <c r="C82" s="4"/>
      <c r="D82" s="4"/>
      <c r="E82" s="6"/>
    </row>
    <row r="83" spans="1:5" ht="20.1" customHeight="1" hidden="1">
      <c r="A83" s="4"/>
      <c r="B83" s="4"/>
      <c r="C83" s="4"/>
      <c r="D83" s="4"/>
      <c r="E83" s="6"/>
    </row>
    <row r="84" spans="1:5" ht="20.1" customHeight="1" hidden="1">
      <c r="A84" s="4" t="s">
        <v>34</v>
      </c>
      <c r="B84" s="4"/>
      <c r="C84" s="4"/>
      <c r="D84" s="4"/>
      <c r="E84" s="6"/>
    </row>
    <row r="85" spans="1:5" ht="20.1" customHeight="1" hidden="1" thickBot="1">
      <c r="A85" s="4"/>
      <c r="B85" s="4"/>
      <c r="C85" s="4" t="s">
        <v>35</v>
      </c>
      <c r="D85" s="4"/>
      <c r="E85" s="7">
        <v>1077.93</v>
      </c>
    </row>
    <row r="86" spans="1:5" ht="20.1" customHeight="1" hidden="1">
      <c r="A86" s="4"/>
      <c r="B86" s="4" t="s">
        <v>36</v>
      </c>
      <c r="C86" s="4"/>
      <c r="D86" s="4"/>
      <c r="E86" s="6">
        <f>ROUND(SUM(E85:E85),5)</f>
        <v>1077.93</v>
      </c>
    </row>
    <row r="87" spans="1:5" ht="20.1" customHeight="1" hidden="1">
      <c r="A87" s="4"/>
      <c r="B87" s="4" t="s">
        <v>37</v>
      </c>
      <c r="C87" s="4"/>
      <c r="D87" s="4"/>
      <c r="E87" s="6"/>
    </row>
    <row r="88" spans="1:5" ht="20.1" customHeight="1" hidden="1">
      <c r="A88" s="4"/>
      <c r="B88" s="4"/>
      <c r="C88" s="4" t="s">
        <v>38</v>
      </c>
      <c r="D88" s="4"/>
      <c r="E88" s="6">
        <v>555</v>
      </c>
    </row>
    <row r="89" spans="1:5" ht="20.1" customHeight="1" hidden="1">
      <c r="A89" s="4"/>
      <c r="B89" s="4"/>
      <c r="C89" s="4" t="s">
        <v>39</v>
      </c>
      <c r="D89" s="4"/>
      <c r="E89" s="6">
        <f>25589.99-500-337.9</f>
        <v>24752.09</v>
      </c>
    </row>
    <row r="90" spans="1:5" ht="20.1" customHeight="1" hidden="1">
      <c r="A90" s="4"/>
      <c r="B90" s="4"/>
      <c r="C90" s="4" t="s">
        <v>40</v>
      </c>
      <c r="D90" s="4"/>
      <c r="E90" s="6">
        <v>1388.83</v>
      </c>
    </row>
    <row r="91" spans="1:5" ht="20.1" customHeight="1" hidden="1">
      <c r="A91" s="4"/>
      <c r="B91" s="4"/>
      <c r="C91" s="4" t="s">
        <v>41</v>
      </c>
      <c r="D91" s="4"/>
      <c r="E91" s="6">
        <v>3753</v>
      </c>
    </row>
    <row r="92" spans="1:5" ht="20.1" customHeight="1" hidden="1">
      <c r="A92" s="4"/>
      <c r="B92" s="4"/>
      <c r="C92" s="4" t="s">
        <v>42</v>
      </c>
      <c r="D92" s="4"/>
      <c r="E92" s="6">
        <v>1160</v>
      </c>
    </row>
    <row r="93" spans="1:5" ht="20.1" customHeight="1" hidden="1">
      <c r="A93" s="4"/>
      <c r="B93" s="4"/>
      <c r="C93" s="4" t="s">
        <v>43</v>
      </c>
      <c r="D93" s="4"/>
      <c r="E93" s="6">
        <v>4125</v>
      </c>
    </row>
    <row r="94" spans="1:5" ht="20.1" customHeight="1" hidden="1">
      <c r="A94" s="4"/>
      <c r="B94" s="4"/>
      <c r="C94" s="4" t="s">
        <v>44</v>
      </c>
      <c r="D94" s="4"/>
      <c r="E94" s="6">
        <v>13007.45</v>
      </c>
    </row>
    <row r="95" spans="1:5" ht="20.1" customHeight="1" hidden="1">
      <c r="A95" s="4"/>
      <c r="B95" s="4"/>
      <c r="C95" s="4" t="s">
        <v>45</v>
      </c>
      <c r="D95" s="4"/>
      <c r="E95" s="6">
        <v>1413</v>
      </c>
    </row>
    <row r="96" spans="1:5" ht="20.1" customHeight="1" hidden="1">
      <c r="A96" s="4"/>
      <c r="B96" s="4"/>
      <c r="C96" s="4" t="s">
        <v>46</v>
      </c>
      <c r="D96" s="4"/>
      <c r="E96" s="6">
        <v>500</v>
      </c>
    </row>
    <row r="97" spans="1:5" ht="20.1" customHeight="1" hidden="1">
      <c r="A97" s="4"/>
      <c r="B97" s="4"/>
      <c r="C97" s="4" t="s">
        <v>47</v>
      </c>
      <c r="D97" s="4"/>
      <c r="E97" s="6">
        <v>1983.92</v>
      </c>
    </row>
    <row r="98" spans="1:5" ht="20.1" customHeight="1" hidden="1">
      <c r="A98" s="4"/>
      <c r="B98" s="4"/>
      <c r="C98" s="4" t="s">
        <v>48</v>
      </c>
      <c r="D98" s="4"/>
      <c r="E98" s="6">
        <v>21.25</v>
      </c>
    </row>
    <row r="99" spans="1:5" ht="20.1" customHeight="1" hidden="1">
      <c r="A99" s="4"/>
      <c r="B99" s="4"/>
      <c r="C99" s="4" t="s">
        <v>49</v>
      </c>
      <c r="D99" s="4"/>
      <c r="E99" s="6">
        <v>199.64</v>
      </c>
    </row>
    <row r="100" spans="1:5" ht="20.1" customHeight="1" hidden="1">
      <c r="A100" s="4"/>
      <c r="B100" s="4"/>
      <c r="C100" s="4" t="s">
        <v>50</v>
      </c>
      <c r="D100" s="4"/>
      <c r="E100" s="6">
        <v>4470</v>
      </c>
    </row>
    <row r="101" spans="1:5" ht="20.1" customHeight="1" hidden="1">
      <c r="A101" s="4"/>
      <c r="B101" s="4"/>
      <c r="C101" s="4" t="s">
        <v>51</v>
      </c>
      <c r="D101" s="4"/>
      <c r="E101" s="6">
        <f>20070.27-7167.36</f>
        <v>12902.91</v>
      </c>
    </row>
    <row r="102" spans="1:5" ht="20.1" customHeight="1" hidden="1">
      <c r="A102" s="4"/>
      <c r="B102" s="4"/>
      <c r="C102" s="4" t="s">
        <v>52</v>
      </c>
      <c r="D102" s="4"/>
      <c r="E102" s="6">
        <v>2444.83</v>
      </c>
    </row>
    <row r="103" spans="1:5" ht="20.1" customHeight="1" hidden="1">
      <c r="A103" s="4"/>
      <c r="B103" s="4"/>
      <c r="C103" s="4" t="s">
        <v>53</v>
      </c>
      <c r="D103" s="4"/>
      <c r="E103" s="6">
        <v>31868.41</v>
      </c>
    </row>
    <row r="104" spans="1:5" ht="20.1" customHeight="1" hidden="1">
      <c r="A104" s="4"/>
      <c r="B104" s="4"/>
      <c r="C104" s="4" t="s">
        <v>54</v>
      </c>
      <c r="D104" s="4"/>
      <c r="E104" s="6">
        <v>43</v>
      </c>
    </row>
    <row r="105" spans="1:5" ht="20.1" customHeight="1" hidden="1">
      <c r="A105" s="4"/>
      <c r="B105" s="4"/>
      <c r="C105" s="4" t="s">
        <v>55</v>
      </c>
      <c r="D105" s="4"/>
      <c r="E105" s="6">
        <v>4300</v>
      </c>
    </row>
    <row r="106" spans="1:5" ht="20.1" customHeight="1" hidden="1" thickBot="1">
      <c r="A106" s="4"/>
      <c r="B106" s="4"/>
      <c r="C106" s="4" t="s">
        <v>56</v>
      </c>
      <c r="D106" s="4"/>
      <c r="E106" s="6">
        <v>894.22</v>
      </c>
    </row>
    <row r="107" spans="1:5" ht="20.1" customHeight="1" hidden="1" thickBot="1">
      <c r="A107" s="4"/>
      <c r="B107" s="4" t="s">
        <v>57</v>
      </c>
      <c r="C107" s="4"/>
      <c r="D107" s="4"/>
      <c r="E107" s="9">
        <f>ROUND(SUM(E87:E106),5)</f>
        <v>109782.55</v>
      </c>
    </row>
    <row r="108" spans="1:5" ht="20.1" customHeight="1" hidden="1">
      <c r="A108" s="4" t="s">
        <v>58</v>
      </c>
      <c r="B108" s="4"/>
      <c r="C108" s="4"/>
      <c r="D108" s="4"/>
      <c r="E108" s="6">
        <f>ROUND(E84+E86+E107,5)</f>
        <v>110860.48</v>
      </c>
    </row>
    <row r="109" spans="1:5" ht="20.1" customHeight="1" hidden="1">
      <c r="A109" s="4" t="s">
        <v>59</v>
      </c>
      <c r="B109" s="4"/>
      <c r="C109" s="4"/>
      <c r="D109" s="4"/>
      <c r="E109" s="6"/>
    </row>
    <row r="110" spans="1:5" ht="20.1" customHeight="1" hidden="1" thickBot="1">
      <c r="A110" s="4"/>
      <c r="B110" s="4" t="s">
        <v>60</v>
      </c>
      <c r="C110" s="4"/>
      <c r="D110" s="4"/>
      <c r="E110" s="8">
        <v>153397.71</v>
      </c>
    </row>
    <row r="111" spans="1:5" ht="20.1" customHeight="1" hidden="1" thickBot="1">
      <c r="A111" s="4" t="s">
        <v>61</v>
      </c>
      <c r="B111" s="4"/>
      <c r="C111" s="4"/>
      <c r="D111" s="4"/>
      <c r="E111" s="9">
        <f>ROUND(SUM(E109:E110),5)</f>
        <v>153397.71</v>
      </c>
    </row>
    <row r="112" spans="1:5" ht="20.1" customHeight="1" hidden="1">
      <c r="A112" s="4"/>
      <c r="B112" s="4"/>
      <c r="C112" s="4"/>
      <c r="D112" s="4"/>
      <c r="E112" s="6">
        <f>ROUND(E83+E108+E111,5)</f>
        <v>264258.19</v>
      </c>
    </row>
    <row r="113" spans="1:5" ht="20.1" customHeight="1" hidden="1">
      <c r="A113" s="4"/>
      <c r="B113" s="4"/>
      <c r="C113" s="4"/>
      <c r="D113" s="4"/>
      <c r="E113" s="6"/>
    </row>
    <row r="114" spans="1:5" ht="20.1" customHeight="1" hidden="1">
      <c r="A114" s="4" t="s">
        <v>63</v>
      </c>
      <c r="B114" s="4"/>
      <c r="C114" s="4"/>
      <c r="D114" s="4"/>
      <c r="E114" s="6">
        <v>979662.25</v>
      </c>
    </row>
    <row r="115" spans="1:5" ht="20.1" customHeight="1" hidden="1" thickBot="1">
      <c r="A115" s="4" t="s">
        <v>64</v>
      </c>
      <c r="B115" s="4"/>
      <c r="C115" s="4"/>
      <c r="D115" s="4"/>
      <c r="E115" s="8">
        <v>107178.37</v>
      </c>
    </row>
    <row r="116" spans="1:5" ht="20.1" customHeight="1" hidden="1" thickBot="1">
      <c r="A116" s="4"/>
      <c r="B116" s="4"/>
      <c r="C116" s="4"/>
      <c r="D116" s="4"/>
      <c r="E116" s="10">
        <f>ROUND(SUM(E113:E115),5)</f>
        <v>1086840.62</v>
      </c>
    </row>
    <row r="117" spans="1:5" ht="20.1" customHeight="1" hidden="1" thickBot="1">
      <c r="A117" s="4"/>
      <c r="B117" s="4"/>
      <c r="C117" s="4"/>
      <c r="D117" s="4"/>
      <c r="E117" s="11">
        <f>ROUND(E82+E112+E116,5)</f>
        <v>1351098.81</v>
      </c>
    </row>
    <row r="118" ht="20.1" customHeight="1" hidden="1" thickTop="1"/>
    <row r="119" ht="20.1" customHeight="1" hidden="1">
      <c r="E119" s="12">
        <f>+E81-E117</f>
        <v>0</v>
      </c>
    </row>
    <row r="120" ht="20.1" customHeight="1" hidden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</sheetData>
  <mergeCells count="5">
    <mergeCell ref="A3:E3"/>
    <mergeCell ref="A5:E5"/>
    <mergeCell ref="A23:E23"/>
    <mergeCell ref="A2:E2"/>
    <mergeCell ref="A1:E1"/>
  </mergeCells>
  <printOptions horizontalCentered="1"/>
  <pageMargins left="0.5" right="0.5" top="0.75" bottom="0.5" header="0.6" footer="0.3"/>
  <pageSetup horizontalDpi="600" verticalDpi="600" orientation="portrait" scale="90" r:id="rId8"/>
  <headerFooter>
    <oddHeader>&amp;C&amp;"Arial,Bold"&amp;12 &amp;R&amp;"Arial,Bold"&amp;12&amp;UEXHIBIT A</oddHeader>
  </headerFooter>
  <legacyDrawing r:id="rId3"/>
  <controls>
    <control shapeId="1026" r:id="rId1" name="HEADER"/>
    <control shapeId="1025" r:id="rId2" name="FILTER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tabSelected="1" workbookViewId="0" topLeftCell="A1">
      <selection activeCell="B73" sqref="B73"/>
    </sheetView>
  </sheetViews>
  <sheetFormatPr defaultColWidth="9.140625" defaultRowHeight="15"/>
  <cols>
    <col min="1" max="1" width="3.00390625" style="226" customWidth="1"/>
    <col min="2" max="2" width="41.7109375" style="226" customWidth="1"/>
    <col min="3" max="3" width="12.140625" style="223" hidden="1" customWidth="1"/>
    <col min="4" max="4" width="2.28125" style="223" hidden="1" customWidth="1"/>
    <col min="5" max="5" width="10.00390625" style="223" hidden="1" customWidth="1"/>
    <col min="6" max="6" width="2.28125" style="223" hidden="1" customWidth="1"/>
    <col min="7" max="7" width="12.00390625" style="223" hidden="1" customWidth="1"/>
    <col min="8" max="8" width="2.28125" style="223" hidden="1" customWidth="1"/>
    <col min="9" max="9" width="1.1484375" style="223" hidden="1" customWidth="1"/>
    <col min="10" max="10" width="5.28125" style="223" hidden="1" customWidth="1"/>
    <col min="11" max="11" width="12.7109375" style="223" customWidth="1"/>
    <col min="12" max="12" width="2.28125" style="223" customWidth="1"/>
    <col min="13" max="13" width="12.7109375" style="223" customWidth="1"/>
    <col min="14" max="14" width="2.28125" style="223" customWidth="1"/>
    <col min="15" max="15" width="15.57421875" style="148" customWidth="1"/>
    <col min="16" max="16" width="2.28125" style="223" customWidth="1"/>
    <col min="17" max="17" width="17.421875" style="223" customWidth="1"/>
    <col min="18" max="18" width="2.28125" style="223" customWidth="1"/>
    <col min="19" max="19" width="18.140625" style="223" customWidth="1"/>
    <col min="20" max="20" width="2.28125" style="223" customWidth="1"/>
    <col min="21" max="21" width="16.57421875" style="148" customWidth="1"/>
    <col min="22" max="22" width="2.28125" style="144" customWidth="1"/>
    <col min="23" max="23" width="16.7109375" style="144" customWidth="1"/>
    <col min="24" max="16384" width="9.140625" style="144" customWidth="1"/>
  </cols>
  <sheetData>
    <row r="1" spans="1:23" ht="17.1" customHeight="1">
      <c r="A1" s="143" t="s">
        <v>93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3" ht="17.1" customHeight="1">
      <c r="A2" s="143" t="s">
        <v>281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:23" ht="17.1" customHeight="1">
      <c r="A3" s="145" t="s">
        <v>163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spans="1:20" ht="1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  <c r="P4" s="146"/>
      <c r="Q4" s="146"/>
      <c r="R4" s="146"/>
      <c r="S4" s="146"/>
      <c r="T4" s="146"/>
    </row>
    <row r="5" spans="1:23" ht="15">
      <c r="A5" s="149"/>
      <c r="B5" s="149"/>
      <c r="C5" s="150"/>
      <c r="D5" s="150"/>
      <c r="E5" s="150"/>
      <c r="F5" s="150"/>
      <c r="G5" s="150"/>
      <c r="H5" s="150"/>
      <c r="I5" s="150"/>
      <c r="J5" s="150"/>
      <c r="K5" s="144"/>
      <c r="L5" s="144"/>
      <c r="M5" s="144"/>
      <c r="N5" s="144"/>
      <c r="O5" s="144"/>
      <c r="P5" s="144"/>
      <c r="Q5" s="144"/>
      <c r="R5" s="150"/>
      <c r="S5" s="150"/>
      <c r="T5" s="150"/>
      <c r="U5" s="151"/>
      <c r="V5" s="151"/>
      <c r="W5" s="151"/>
    </row>
    <row r="6" spans="1:23" ht="21" customHeight="1" thickBot="1">
      <c r="A6" s="149"/>
      <c r="B6" s="149"/>
      <c r="C6" s="150"/>
      <c r="D6" s="150"/>
      <c r="E6" s="150"/>
      <c r="F6" s="150"/>
      <c r="G6" s="150"/>
      <c r="H6" s="150"/>
      <c r="I6" s="150"/>
      <c r="J6" s="150"/>
      <c r="K6" s="152" t="s">
        <v>164</v>
      </c>
      <c r="L6" s="152"/>
      <c r="M6" s="152"/>
      <c r="N6" s="152"/>
      <c r="O6" s="152"/>
      <c r="P6" s="152"/>
      <c r="Q6" s="152"/>
      <c r="R6" s="153"/>
      <c r="S6" s="154" t="s">
        <v>165</v>
      </c>
      <c r="T6" s="154"/>
      <c r="U6" s="154"/>
      <c r="V6" s="154"/>
      <c r="W6" s="154"/>
    </row>
    <row r="7" spans="1:23" s="165" customFormat="1" ht="23.25" customHeight="1" thickBot="1" thickTop="1">
      <c r="A7" s="146"/>
      <c r="B7" s="146"/>
      <c r="C7" s="155" t="s">
        <v>166</v>
      </c>
      <c r="D7" s="156"/>
      <c r="E7" s="155" t="s">
        <v>167</v>
      </c>
      <c r="F7" s="156"/>
      <c r="G7" s="155" t="s">
        <v>168</v>
      </c>
      <c r="H7" s="156"/>
      <c r="I7" s="155" t="s">
        <v>169</v>
      </c>
      <c r="J7" s="156"/>
      <c r="K7" s="157" t="s">
        <v>170</v>
      </c>
      <c r="L7" s="158"/>
      <c r="M7" s="157" t="s">
        <v>171</v>
      </c>
      <c r="N7" s="158"/>
      <c r="O7" s="159" t="s">
        <v>172</v>
      </c>
      <c r="P7" s="158"/>
      <c r="Q7" s="159" t="s">
        <v>173</v>
      </c>
      <c r="R7" s="160"/>
      <c r="S7" s="161" t="s">
        <v>174</v>
      </c>
      <c r="T7" s="162"/>
      <c r="U7" s="163" t="s">
        <v>175</v>
      </c>
      <c r="V7" s="164"/>
      <c r="W7" s="163" t="s">
        <v>176</v>
      </c>
    </row>
    <row r="8" spans="1:23" ht="16.5" thickTop="1">
      <c r="A8" s="166" t="s">
        <v>177</v>
      </c>
      <c r="B8" s="149"/>
      <c r="C8" s="167"/>
      <c r="D8" s="149"/>
      <c r="E8" s="167"/>
      <c r="F8" s="149"/>
      <c r="G8" s="167"/>
      <c r="H8" s="149"/>
      <c r="I8" s="168"/>
      <c r="J8" s="149"/>
      <c r="K8" s="169"/>
      <c r="L8" s="170"/>
      <c r="M8" s="169"/>
      <c r="N8" s="170"/>
      <c r="O8" s="171"/>
      <c r="P8" s="170"/>
      <c r="Q8" s="172"/>
      <c r="R8" s="173"/>
      <c r="S8" s="174"/>
      <c r="T8" s="174"/>
      <c r="U8" s="175"/>
      <c r="V8" s="176"/>
      <c r="W8" s="176"/>
    </row>
    <row r="9" spans="1:23" ht="15">
      <c r="A9" s="149"/>
      <c r="B9" s="149" t="s">
        <v>178</v>
      </c>
      <c r="C9" s="167">
        <v>5112.8</v>
      </c>
      <c r="D9" s="149"/>
      <c r="E9" s="167">
        <v>26516</v>
      </c>
      <c r="F9" s="149"/>
      <c r="G9" s="167">
        <f aca="true" t="shared" si="0" ref="G9:G18">ROUND((C9-E9),5)</f>
        <v>-21403.2</v>
      </c>
      <c r="H9" s="149"/>
      <c r="I9" s="168">
        <f aca="true" t="shared" si="1" ref="I9:I18">ROUND(IF(E9=0,IF(C9=0,0,1),C9/E9),5)</f>
        <v>0.19282</v>
      </c>
      <c r="J9" s="149"/>
      <c r="K9" s="177">
        <v>5112.8</v>
      </c>
      <c r="L9" s="177"/>
      <c r="M9" s="177">
        <v>26516</v>
      </c>
      <c r="N9" s="170"/>
      <c r="O9" s="171">
        <f aca="true" t="shared" si="2" ref="O9:O37">ROUND((K9-M9),5)</f>
        <v>-21403.2</v>
      </c>
      <c r="P9" s="170"/>
      <c r="Q9" s="172">
        <f aca="true" t="shared" si="3" ref="Q9:Q36">ROUND(IF(M9=0,IF(K9=0,0,1),K9/M9),5)</f>
        <v>0.19282</v>
      </c>
      <c r="R9" s="173"/>
      <c r="S9" s="178">
        <v>45456</v>
      </c>
      <c r="T9" s="174"/>
      <c r="U9" s="179">
        <f>ROUND((K9-S9),5)</f>
        <v>-40343.2</v>
      </c>
      <c r="V9" s="180"/>
      <c r="W9" s="228">
        <f>ROUND(IF(S9=0,IF(K9=0,0,1),K9/S9),5)</f>
        <v>0.11248</v>
      </c>
    </row>
    <row r="10" spans="1:23" ht="15">
      <c r="A10" s="149"/>
      <c r="B10" s="149" t="s">
        <v>179</v>
      </c>
      <c r="C10" s="167">
        <v>275.5</v>
      </c>
      <c r="D10" s="149"/>
      <c r="E10" s="167">
        <v>1750</v>
      </c>
      <c r="F10" s="149"/>
      <c r="G10" s="167">
        <f t="shared" si="0"/>
        <v>-1474.5</v>
      </c>
      <c r="H10" s="149"/>
      <c r="I10" s="168">
        <f t="shared" si="1"/>
        <v>0.15743</v>
      </c>
      <c r="J10" s="149"/>
      <c r="K10" s="177">
        <v>275.5</v>
      </c>
      <c r="L10" s="177"/>
      <c r="M10" s="177">
        <v>1750</v>
      </c>
      <c r="N10" s="170"/>
      <c r="O10" s="171">
        <f t="shared" si="2"/>
        <v>-1474.5</v>
      </c>
      <c r="P10" s="170"/>
      <c r="Q10" s="172">
        <f t="shared" si="3"/>
        <v>0.15743</v>
      </c>
      <c r="R10" s="173"/>
      <c r="S10" s="178">
        <v>3000</v>
      </c>
      <c r="T10" s="174"/>
      <c r="U10" s="179">
        <f aca="true" t="shared" si="4" ref="U10:U36">ROUND((K10-S10),5)</f>
        <v>-2724.5</v>
      </c>
      <c r="V10" s="180"/>
      <c r="W10" s="228">
        <f aca="true" t="shared" si="5" ref="W10:W36">ROUND(IF(S10=0,IF(K10=0,0,1),K10/S10),5)</f>
        <v>0.09183</v>
      </c>
    </row>
    <row r="11" spans="1:23" ht="15">
      <c r="A11" s="149"/>
      <c r="B11" s="149" t="s">
        <v>180</v>
      </c>
      <c r="C11" s="167">
        <v>0</v>
      </c>
      <c r="D11" s="149"/>
      <c r="E11" s="167">
        <v>3500</v>
      </c>
      <c r="F11" s="149"/>
      <c r="G11" s="167">
        <f t="shared" si="0"/>
        <v>-3500</v>
      </c>
      <c r="H11" s="149"/>
      <c r="I11" s="168">
        <f t="shared" si="1"/>
        <v>0</v>
      </c>
      <c r="J11" s="149"/>
      <c r="K11" s="177">
        <v>0</v>
      </c>
      <c r="L11" s="177"/>
      <c r="M11" s="177">
        <v>3500</v>
      </c>
      <c r="N11" s="170"/>
      <c r="O11" s="171">
        <f t="shared" si="2"/>
        <v>-3500</v>
      </c>
      <c r="P11" s="170"/>
      <c r="Q11" s="172">
        <f t="shared" si="3"/>
        <v>0</v>
      </c>
      <c r="R11" s="173"/>
      <c r="S11" s="178">
        <v>6000</v>
      </c>
      <c r="T11" s="174"/>
      <c r="U11" s="179">
        <f t="shared" si="4"/>
        <v>-6000</v>
      </c>
      <c r="V11" s="180"/>
      <c r="W11" s="228">
        <f t="shared" si="5"/>
        <v>0</v>
      </c>
    </row>
    <row r="12" spans="1:23" ht="15">
      <c r="A12" s="149"/>
      <c r="B12" s="149" t="s">
        <v>181</v>
      </c>
      <c r="C12" s="167">
        <v>0</v>
      </c>
      <c r="D12" s="149"/>
      <c r="E12" s="167">
        <v>1400</v>
      </c>
      <c r="F12" s="149"/>
      <c r="G12" s="167">
        <f t="shared" si="0"/>
        <v>-1400</v>
      </c>
      <c r="H12" s="149"/>
      <c r="I12" s="168">
        <f t="shared" si="1"/>
        <v>0</v>
      </c>
      <c r="J12" s="149"/>
      <c r="K12" s="177">
        <v>0</v>
      </c>
      <c r="L12" s="177"/>
      <c r="M12" s="177">
        <v>1400</v>
      </c>
      <c r="N12" s="170"/>
      <c r="O12" s="171">
        <f t="shared" si="2"/>
        <v>-1400</v>
      </c>
      <c r="P12" s="170"/>
      <c r="Q12" s="172">
        <f t="shared" si="3"/>
        <v>0</v>
      </c>
      <c r="R12" s="173"/>
      <c r="S12" s="178">
        <v>2400</v>
      </c>
      <c r="T12" s="174"/>
      <c r="U12" s="179">
        <f t="shared" si="4"/>
        <v>-2400</v>
      </c>
      <c r="V12" s="180"/>
      <c r="W12" s="228">
        <f t="shared" si="5"/>
        <v>0</v>
      </c>
    </row>
    <row r="13" spans="1:23" ht="15">
      <c r="A13" s="149"/>
      <c r="B13" s="149" t="s">
        <v>182</v>
      </c>
      <c r="C13" s="167">
        <v>0</v>
      </c>
      <c r="D13" s="149"/>
      <c r="E13" s="167">
        <v>2100</v>
      </c>
      <c r="F13" s="149"/>
      <c r="G13" s="167">
        <f t="shared" si="0"/>
        <v>-2100</v>
      </c>
      <c r="H13" s="149"/>
      <c r="I13" s="168">
        <f t="shared" si="1"/>
        <v>0</v>
      </c>
      <c r="J13" s="149"/>
      <c r="K13" s="177">
        <v>0</v>
      </c>
      <c r="L13" s="177"/>
      <c r="M13" s="177">
        <v>2100</v>
      </c>
      <c r="N13" s="170"/>
      <c r="O13" s="171">
        <f t="shared" si="2"/>
        <v>-2100</v>
      </c>
      <c r="P13" s="170"/>
      <c r="Q13" s="172">
        <f t="shared" si="3"/>
        <v>0</v>
      </c>
      <c r="R13" s="173"/>
      <c r="S13" s="178">
        <v>3600</v>
      </c>
      <c r="T13" s="174"/>
      <c r="U13" s="179">
        <f t="shared" si="4"/>
        <v>-3600</v>
      </c>
      <c r="V13" s="180"/>
      <c r="W13" s="228">
        <f t="shared" si="5"/>
        <v>0</v>
      </c>
    </row>
    <row r="14" spans="1:23" ht="15">
      <c r="A14" s="149"/>
      <c r="B14" s="149" t="s">
        <v>183</v>
      </c>
      <c r="C14" s="167">
        <v>1410.7</v>
      </c>
      <c r="D14" s="149"/>
      <c r="E14" s="167">
        <v>8400</v>
      </c>
      <c r="F14" s="149"/>
      <c r="G14" s="167">
        <f t="shared" si="0"/>
        <v>-6989.3</v>
      </c>
      <c r="H14" s="149"/>
      <c r="I14" s="168">
        <f t="shared" si="1"/>
        <v>0.16794</v>
      </c>
      <c r="J14" s="149"/>
      <c r="K14" s="177">
        <v>1410.7</v>
      </c>
      <c r="L14" s="177"/>
      <c r="M14" s="177">
        <v>8400</v>
      </c>
      <c r="N14" s="170"/>
      <c r="O14" s="171">
        <f t="shared" si="2"/>
        <v>-6989.3</v>
      </c>
      <c r="P14" s="170"/>
      <c r="Q14" s="172">
        <f t="shared" si="3"/>
        <v>0.16794</v>
      </c>
      <c r="R14" s="173"/>
      <c r="S14" s="178">
        <v>14400</v>
      </c>
      <c r="T14" s="174"/>
      <c r="U14" s="179">
        <f t="shared" si="4"/>
        <v>-12989.3</v>
      </c>
      <c r="V14" s="180"/>
      <c r="W14" s="228">
        <f t="shared" si="5"/>
        <v>0.09797</v>
      </c>
    </row>
    <row r="15" spans="1:23" ht="15">
      <c r="A15" s="149"/>
      <c r="B15" s="149" t="s">
        <v>184</v>
      </c>
      <c r="C15" s="167">
        <v>0</v>
      </c>
      <c r="D15" s="149"/>
      <c r="E15" s="167">
        <v>1078</v>
      </c>
      <c r="F15" s="149"/>
      <c r="G15" s="167">
        <f t="shared" si="0"/>
        <v>-1078</v>
      </c>
      <c r="H15" s="149"/>
      <c r="I15" s="168">
        <f t="shared" si="1"/>
        <v>0</v>
      </c>
      <c r="J15" s="149"/>
      <c r="K15" s="177">
        <v>0</v>
      </c>
      <c r="L15" s="177"/>
      <c r="M15" s="177">
        <v>1078</v>
      </c>
      <c r="N15" s="170"/>
      <c r="O15" s="171">
        <f t="shared" si="2"/>
        <v>-1078</v>
      </c>
      <c r="P15" s="170"/>
      <c r="Q15" s="172">
        <f t="shared" si="3"/>
        <v>0</v>
      </c>
      <c r="R15" s="173"/>
      <c r="S15" s="178">
        <v>1848</v>
      </c>
      <c r="T15" s="174"/>
      <c r="U15" s="179">
        <f t="shared" si="4"/>
        <v>-1848</v>
      </c>
      <c r="V15" s="180"/>
      <c r="W15" s="228">
        <f t="shared" si="5"/>
        <v>0</v>
      </c>
    </row>
    <row r="16" spans="1:23" ht="15">
      <c r="A16" s="149"/>
      <c r="B16" s="149" t="s">
        <v>185</v>
      </c>
      <c r="C16" s="167">
        <v>247298.98</v>
      </c>
      <c r="D16" s="149"/>
      <c r="E16" s="167">
        <v>789029.22</v>
      </c>
      <c r="F16" s="149"/>
      <c r="G16" s="167">
        <f t="shared" si="0"/>
        <v>-541730.24</v>
      </c>
      <c r="H16" s="149"/>
      <c r="I16" s="168">
        <f t="shared" si="1"/>
        <v>0.31342</v>
      </c>
      <c r="J16" s="149"/>
      <c r="K16" s="177">
        <f>247298.98+361879</f>
        <v>609177.98</v>
      </c>
      <c r="L16" s="177"/>
      <c r="M16" s="177">
        <v>789029.22</v>
      </c>
      <c r="N16" s="170"/>
      <c r="O16" s="171">
        <f t="shared" si="2"/>
        <v>-179851.24</v>
      </c>
      <c r="P16" s="170"/>
      <c r="Q16" s="172">
        <f t="shared" si="3"/>
        <v>0.77206</v>
      </c>
      <c r="R16" s="173"/>
      <c r="S16" s="178">
        <v>1408375.03</v>
      </c>
      <c r="T16" s="174"/>
      <c r="U16" s="179">
        <f t="shared" si="4"/>
        <v>-799197.05</v>
      </c>
      <c r="V16" s="180"/>
      <c r="W16" s="228">
        <f t="shared" si="5"/>
        <v>0.43254</v>
      </c>
    </row>
    <row r="17" spans="1:23" ht="15">
      <c r="A17" s="149"/>
      <c r="B17" s="149" t="s">
        <v>186</v>
      </c>
      <c r="C17" s="167">
        <v>21000</v>
      </c>
      <c r="D17" s="149"/>
      <c r="E17" s="167">
        <v>32142.84</v>
      </c>
      <c r="F17" s="149"/>
      <c r="G17" s="167">
        <f t="shared" si="0"/>
        <v>-11142.84</v>
      </c>
      <c r="H17" s="149"/>
      <c r="I17" s="168">
        <f t="shared" si="1"/>
        <v>0.65333</v>
      </c>
      <c r="J17" s="149"/>
      <c r="K17" s="177">
        <v>21000</v>
      </c>
      <c r="L17" s="177"/>
      <c r="M17" s="177">
        <v>32142.84</v>
      </c>
      <c r="N17" s="170"/>
      <c r="O17" s="171">
        <f t="shared" si="2"/>
        <v>-11142.84</v>
      </c>
      <c r="P17" s="170"/>
      <c r="Q17" s="172">
        <f t="shared" si="3"/>
        <v>0.65333</v>
      </c>
      <c r="R17" s="173"/>
      <c r="S17" s="178">
        <v>57750</v>
      </c>
      <c r="T17" s="174"/>
      <c r="U17" s="179">
        <f t="shared" si="4"/>
        <v>-36750</v>
      </c>
      <c r="V17" s="180"/>
      <c r="W17" s="228">
        <f t="shared" si="5"/>
        <v>0.36364</v>
      </c>
    </row>
    <row r="18" spans="1:23" ht="15">
      <c r="A18" s="149"/>
      <c r="B18" s="149" t="s">
        <v>187</v>
      </c>
      <c r="C18" s="167">
        <v>400</v>
      </c>
      <c r="D18" s="149"/>
      <c r="E18" s="167">
        <v>2514.28</v>
      </c>
      <c r="F18" s="149"/>
      <c r="G18" s="167">
        <f t="shared" si="0"/>
        <v>-2114.28</v>
      </c>
      <c r="H18" s="149"/>
      <c r="I18" s="168">
        <f t="shared" si="1"/>
        <v>0.15909</v>
      </c>
      <c r="J18" s="149"/>
      <c r="K18" s="177">
        <v>400</v>
      </c>
      <c r="L18" s="177"/>
      <c r="M18" s="177">
        <v>2514.28</v>
      </c>
      <c r="N18" s="170"/>
      <c r="O18" s="171">
        <f t="shared" si="2"/>
        <v>-2114.28</v>
      </c>
      <c r="P18" s="170"/>
      <c r="Q18" s="172">
        <f t="shared" si="3"/>
        <v>0.15909</v>
      </c>
      <c r="R18" s="173"/>
      <c r="S18" s="178">
        <v>4400</v>
      </c>
      <c r="T18" s="174"/>
      <c r="U18" s="179">
        <f t="shared" si="4"/>
        <v>-4000</v>
      </c>
      <c r="V18" s="180"/>
      <c r="W18" s="228">
        <f t="shared" si="5"/>
        <v>0.09091</v>
      </c>
    </row>
    <row r="19" spans="1:23" ht="15">
      <c r="A19" s="149"/>
      <c r="B19" s="149" t="s">
        <v>188</v>
      </c>
      <c r="C19" s="167">
        <v>-120</v>
      </c>
      <c r="D19" s="149"/>
      <c r="E19" s="167"/>
      <c r="F19" s="149"/>
      <c r="G19" s="167"/>
      <c r="H19" s="149"/>
      <c r="I19" s="168"/>
      <c r="J19" s="149"/>
      <c r="K19" s="177">
        <v>-120</v>
      </c>
      <c r="L19" s="177"/>
      <c r="M19" s="177">
        <v>0</v>
      </c>
      <c r="N19" s="170"/>
      <c r="O19" s="171">
        <f t="shared" si="2"/>
        <v>-120</v>
      </c>
      <c r="P19" s="170"/>
      <c r="Q19" s="172">
        <f t="shared" si="3"/>
        <v>1</v>
      </c>
      <c r="R19" s="173"/>
      <c r="S19" s="178">
        <v>0</v>
      </c>
      <c r="T19" s="174"/>
      <c r="U19" s="179">
        <f t="shared" si="4"/>
        <v>-120</v>
      </c>
      <c r="V19" s="180"/>
      <c r="W19" s="228">
        <f t="shared" si="5"/>
        <v>1</v>
      </c>
    </row>
    <row r="20" spans="1:23" ht="15">
      <c r="A20" s="149"/>
      <c r="B20" s="149" t="s">
        <v>189</v>
      </c>
      <c r="C20" s="167">
        <v>15500</v>
      </c>
      <c r="D20" s="149"/>
      <c r="E20" s="167">
        <v>9142.84</v>
      </c>
      <c r="F20" s="149"/>
      <c r="G20" s="167">
        <f>ROUND((C20-E20),5)</f>
        <v>6357.16</v>
      </c>
      <c r="H20" s="149"/>
      <c r="I20" s="168">
        <f>ROUND(IF(E20=0,IF(C20=0,0,1),C20/E20),5)</f>
        <v>1.69532</v>
      </c>
      <c r="J20" s="149"/>
      <c r="K20" s="177">
        <v>15500</v>
      </c>
      <c r="L20" s="177"/>
      <c r="M20" s="177">
        <v>9142.84</v>
      </c>
      <c r="N20" s="170"/>
      <c r="O20" s="171">
        <f t="shared" si="2"/>
        <v>6357.16</v>
      </c>
      <c r="P20" s="170"/>
      <c r="Q20" s="172">
        <f t="shared" si="3"/>
        <v>1.69532</v>
      </c>
      <c r="R20" s="173"/>
      <c r="S20" s="178">
        <v>16000</v>
      </c>
      <c r="T20" s="174"/>
      <c r="U20" s="179">
        <f t="shared" si="4"/>
        <v>-500</v>
      </c>
      <c r="V20" s="180"/>
      <c r="W20" s="228">
        <f t="shared" si="5"/>
        <v>0.96875</v>
      </c>
    </row>
    <row r="21" spans="1:23" ht="15" hidden="1">
      <c r="A21" s="149"/>
      <c r="B21" s="149" t="s">
        <v>190</v>
      </c>
      <c r="C21" s="167">
        <v>0</v>
      </c>
      <c r="D21" s="149"/>
      <c r="E21" s="167"/>
      <c r="F21" s="149"/>
      <c r="G21" s="167"/>
      <c r="H21" s="149"/>
      <c r="I21" s="168"/>
      <c r="J21" s="149"/>
      <c r="K21" s="177">
        <v>0</v>
      </c>
      <c r="L21" s="177"/>
      <c r="M21" s="177">
        <v>0</v>
      </c>
      <c r="N21" s="170"/>
      <c r="O21" s="171">
        <f t="shared" si="2"/>
        <v>0</v>
      </c>
      <c r="P21" s="170"/>
      <c r="Q21" s="172">
        <f t="shared" si="3"/>
        <v>0</v>
      </c>
      <c r="R21" s="173"/>
      <c r="S21" s="178">
        <v>0</v>
      </c>
      <c r="T21" s="174"/>
      <c r="U21" s="179">
        <f t="shared" si="4"/>
        <v>0</v>
      </c>
      <c r="V21" s="180"/>
      <c r="W21" s="228">
        <f t="shared" si="5"/>
        <v>0</v>
      </c>
    </row>
    <row r="22" spans="1:23" ht="15">
      <c r="A22" s="149"/>
      <c r="B22" s="149" t="s">
        <v>191</v>
      </c>
      <c r="C22" s="167">
        <v>3636</v>
      </c>
      <c r="D22" s="149"/>
      <c r="E22" s="167">
        <v>5250</v>
      </c>
      <c r="F22" s="149"/>
      <c r="G22" s="167">
        <f aca="true" t="shared" si="6" ref="G22:G29">ROUND((C22-E22),5)</f>
        <v>-1614</v>
      </c>
      <c r="H22" s="149"/>
      <c r="I22" s="168">
        <f aca="true" t="shared" si="7" ref="I22:I29">ROUND(IF(E22=0,IF(C22=0,0,1),C22/E22),5)</f>
        <v>0.69257</v>
      </c>
      <c r="J22" s="149"/>
      <c r="K22" s="177">
        <v>3636</v>
      </c>
      <c r="L22" s="177"/>
      <c r="M22" s="177">
        <v>5250</v>
      </c>
      <c r="N22" s="170"/>
      <c r="O22" s="171">
        <f t="shared" si="2"/>
        <v>-1614</v>
      </c>
      <c r="P22" s="170"/>
      <c r="Q22" s="172">
        <f t="shared" si="3"/>
        <v>0.69257</v>
      </c>
      <c r="R22" s="173"/>
      <c r="S22" s="178">
        <v>9000</v>
      </c>
      <c r="T22" s="174"/>
      <c r="U22" s="179">
        <f t="shared" si="4"/>
        <v>-5364</v>
      </c>
      <c r="V22" s="180"/>
      <c r="W22" s="228">
        <f t="shared" si="5"/>
        <v>0.404</v>
      </c>
    </row>
    <row r="23" spans="1:23" ht="15">
      <c r="A23" s="149"/>
      <c r="B23" s="149" t="s">
        <v>192</v>
      </c>
      <c r="C23" s="167">
        <v>533</v>
      </c>
      <c r="D23" s="149"/>
      <c r="E23" s="167">
        <v>4669</v>
      </c>
      <c r="F23" s="149"/>
      <c r="G23" s="167">
        <f t="shared" si="6"/>
        <v>-4136</v>
      </c>
      <c r="H23" s="149"/>
      <c r="I23" s="168">
        <f t="shared" si="7"/>
        <v>0.11416</v>
      </c>
      <c r="J23" s="149"/>
      <c r="K23" s="177">
        <v>533</v>
      </c>
      <c r="L23" s="177"/>
      <c r="M23" s="177">
        <v>4669</v>
      </c>
      <c r="N23" s="170"/>
      <c r="O23" s="171">
        <f t="shared" si="2"/>
        <v>-4136</v>
      </c>
      <c r="P23" s="170"/>
      <c r="Q23" s="172">
        <f t="shared" si="3"/>
        <v>0.11416</v>
      </c>
      <c r="R23" s="173"/>
      <c r="S23" s="178">
        <v>8004</v>
      </c>
      <c r="T23" s="174"/>
      <c r="U23" s="179">
        <f t="shared" si="4"/>
        <v>-7471</v>
      </c>
      <c r="V23" s="180"/>
      <c r="W23" s="228">
        <f t="shared" si="5"/>
        <v>0.06659</v>
      </c>
    </row>
    <row r="24" spans="1:23" ht="15">
      <c r="A24" s="149"/>
      <c r="B24" s="149" t="s">
        <v>193</v>
      </c>
      <c r="C24" s="167">
        <v>7500</v>
      </c>
      <c r="D24" s="149"/>
      <c r="E24" s="167">
        <v>37142.84</v>
      </c>
      <c r="F24" s="149"/>
      <c r="G24" s="167">
        <f t="shared" si="6"/>
        <v>-29642.84</v>
      </c>
      <c r="H24" s="149"/>
      <c r="I24" s="168">
        <f t="shared" si="7"/>
        <v>0.20192</v>
      </c>
      <c r="J24" s="149"/>
      <c r="K24" s="177">
        <v>7500</v>
      </c>
      <c r="L24" s="177"/>
      <c r="M24" s="177">
        <v>37142.84</v>
      </c>
      <c r="N24" s="170"/>
      <c r="O24" s="171">
        <f t="shared" si="2"/>
        <v>-29642.84</v>
      </c>
      <c r="P24" s="170"/>
      <c r="Q24" s="172">
        <f t="shared" si="3"/>
        <v>0.20192</v>
      </c>
      <c r="R24" s="173"/>
      <c r="S24" s="178">
        <v>65000</v>
      </c>
      <c r="T24" s="174"/>
      <c r="U24" s="179">
        <f t="shared" si="4"/>
        <v>-57500</v>
      </c>
      <c r="V24" s="180"/>
      <c r="W24" s="228">
        <f t="shared" si="5"/>
        <v>0.11538</v>
      </c>
    </row>
    <row r="25" spans="1:23" ht="15">
      <c r="A25" s="149"/>
      <c r="B25" s="149" t="s">
        <v>194</v>
      </c>
      <c r="C25" s="167">
        <v>248.15</v>
      </c>
      <c r="D25" s="149"/>
      <c r="E25" s="167">
        <v>490</v>
      </c>
      <c r="F25" s="149"/>
      <c r="G25" s="167">
        <f t="shared" si="6"/>
        <v>-241.85</v>
      </c>
      <c r="H25" s="149"/>
      <c r="I25" s="168">
        <f t="shared" si="7"/>
        <v>0.50643</v>
      </c>
      <c r="J25" s="149"/>
      <c r="K25" s="177">
        <v>248.15</v>
      </c>
      <c r="L25" s="177"/>
      <c r="M25" s="177">
        <v>490</v>
      </c>
      <c r="N25" s="170"/>
      <c r="O25" s="171">
        <f t="shared" si="2"/>
        <v>-241.85</v>
      </c>
      <c r="P25" s="170"/>
      <c r="Q25" s="172">
        <f t="shared" si="3"/>
        <v>0.50643</v>
      </c>
      <c r="R25" s="173"/>
      <c r="S25" s="178">
        <v>840</v>
      </c>
      <c r="T25" s="174"/>
      <c r="U25" s="179">
        <f t="shared" si="4"/>
        <v>-591.85</v>
      </c>
      <c r="V25" s="180"/>
      <c r="W25" s="228">
        <f t="shared" si="5"/>
        <v>0.29542</v>
      </c>
    </row>
    <row r="26" spans="1:23" ht="15">
      <c r="A26" s="149"/>
      <c r="B26" s="149" t="s">
        <v>195</v>
      </c>
      <c r="C26" s="167">
        <v>2581</v>
      </c>
      <c r="D26" s="149"/>
      <c r="E26" s="167">
        <v>2571.44</v>
      </c>
      <c r="F26" s="149"/>
      <c r="G26" s="167">
        <f t="shared" si="6"/>
        <v>9.56</v>
      </c>
      <c r="H26" s="149"/>
      <c r="I26" s="168">
        <f t="shared" si="7"/>
        <v>1.00372</v>
      </c>
      <c r="J26" s="149"/>
      <c r="K26" s="177">
        <v>2581</v>
      </c>
      <c r="L26" s="177"/>
      <c r="M26" s="177">
        <v>2571.44</v>
      </c>
      <c r="N26" s="170"/>
      <c r="O26" s="171">
        <f t="shared" si="2"/>
        <v>9.56</v>
      </c>
      <c r="P26" s="170"/>
      <c r="Q26" s="172">
        <f t="shared" si="3"/>
        <v>1.00372</v>
      </c>
      <c r="R26" s="173"/>
      <c r="S26" s="178">
        <v>4500</v>
      </c>
      <c r="T26" s="174"/>
      <c r="U26" s="179">
        <f t="shared" si="4"/>
        <v>-1919</v>
      </c>
      <c r="V26" s="180"/>
      <c r="W26" s="228">
        <f t="shared" si="5"/>
        <v>0.57356</v>
      </c>
    </row>
    <row r="27" spans="1:23" ht="15">
      <c r="A27" s="149"/>
      <c r="B27" s="149" t="s">
        <v>196</v>
      </c>
      <c r="C27" s="167">
        <v>242903.07</v>
      </c>
      <c r="D27" s="149"/>
      <c r="E27" s="167">
        <v>338629</v>
      </c>
      <c r="F27" s="149"/>
      <c r="G27" s="167">
        <f t="shared" si="6"/>
        <v>-95725.93</v>
      </c>
      <c r="H27" s="149"/>
      <c r="I27" s="168">
        <f t="shared" si="7"/>
        <v>0.71731</v>
      </c>
      <c r="J27" s="149"/>
      <c r="K27" s="177">
        <v>242903.07</v>
      </c>
      <c r="L27" s="177"/>
      <c r="M27" s="177">
        <v>338629</v>
      </c>
      <c r="N27" s="170"/>
      <c r="O27" s="171">
        <f t="shared" si="2"/>
        <v>-95725.93</v>
      </c>
      <c r="P27" s="170"/>
      <c r="Q27" s="172">
        <f t="shared" si="3"/>
        <v>0.71731</v>
      </c>
      <c r="R27" s="173"/>
      <c r="S27" s="178">
        <v>582774</v>
      </c>
      <c r="T27" s="174"/>
      <c r="U27" s="179">
        <f t="shared" si="4"/>
        <v>-339870.93</v>
      </c>
      <c r="V27" s="180"/>
      <c r="W27" s="228">
        <f t="shared" si="5"/>
        <v>0.4168</v>
      </c>
    </row>
    <row r="28" spans="1:23" ht="15">
      <c r="A28" s="149"/>
      <c r="B28" s="149" t="s">
        <v>197</v>
      </c>
      <c r="C28" s="167">
        <v>7575</v>
      </c>
      <c r="D28" s="149"/>
      <c r="E28" s="167">
        <v>14285.72</v>
      </c>
      <c r="F28" s="149"/>
      <c r="G28" s="167">
        <f t="shared" si="6"/>
        <v>-6710.72</v>
      </c>
      <c r="H28" s="149"/>
      <c r="I28" s="168">
        <f t="shared" si="7"/>
        <v>0.53025</v>
      </c>
      <c r="J28" s="149"/>
      <c r="K28" s="177">
        <v>7575</v>
      </c>
      <c r="L28" s="177"/>
      <c r="M28" s="177">
        <v>14285.72</v>
      </c>
      <c r="N28" s="170"/>
      <c r="O28" s="171">
        <f t="shared" si="2"/>
        <v>-6710.72</v>
      </c>
      <c r="P28" s="170"/>
      <c r="Q28" s="172">
        <f t="shared" si="3"/>
        <v>0.53025</v>
      </c>
      <c r="R28" s="173"/>
      <c r="S28" s="178">
        <v>25000</v>
      </c>
      <c r="T28" s="174"/>
      <c r="U28" s="179">
        <f t="shared" si="4"/>
        <v>-17425</v>
      </c>
      <c r="V28" s="180"/>
      <c r="W28" s="228">
        <f t="shared" si="5"/>
        <v>0.303</v>
      </c>
    </row>
    <row r="29" spans="1:23" ht="15">
      <c r="A29" s="149"/>
      <c r="B29" s="149" t="s">
        <v>198</v>
      </c>
      <c r="C29" s="167">
        <v>0</v>
      </c>
      <c r="D29" s="149"/>
      <c r="E29" s="167">
        <v>175</v>
      </c>
      <c r="F29" s="149"/>
      <c r="G29" s="167">
        <f t="shared" si="6"/>
        <v>-175</v>
      </c>
      <c r="H29" s="149"/>
      <c r="I29" s="168">
        <f t="shared" si="7"/>
        <v>0</v>
      </c>
      <c r="J29" s="149"/>
      <c r="K29" s="177">
        <v>0</v>
      </c>
      <c r="L29" s="177"/>
      <c r="M29" s="177">
        <v>175</v>
      </c>
      <c r="N29" s="170"/>
      <c r="O29" s="171">
        <f t="shared" si="2"/>
        <v>-175</v>
      </c>
      <c r="P29" s="170"/>
      <c r="Q29" s="172">
        <f t="shared" si="3"/>
        <v>0</v>
      </c>
      <c r="R29" s="173"/>
      <c r="S29" s="178">
        <v>300</v>
      </c>
      <c r="T29" s="174"/>
      <c r="U29" s="179">
        <f t="shared" si="4"/>
        <v>-300</v>
      </c>
      <c r="V29" s="180"/>
      <c r="W29" s="228">
        <f t="shared" si="5"/>
        <v>0</v>
      </c>
    </row>
    <row r="30" spans="1:23" ht="15">
      <c r="A30" s="149"/>
      <c r="B30" s="149" t="s">
        <v>199</v>
      </c>
      <c r="C30" s="167">
        <v>69.75</v>
      </c>
      <c r="D30" s="149"/>
      <c r="E30" s="167"/>
      <c r="F30" s="149"/>
      <c r="G30" s="167"/>
      <c r="H30" s="149"/>
      <c r="I30" s="168"/>
      <c r="J30" s="149"/>
      <c r="K30" s="177">
        <v>69.75</v>
      </c>
      <c r="L30" s="177"/>
      <c r="M30" s="177">
        <v>0</v>
      </c>
      <c r="N30" s="170"/>
      <c r="O30" s="171">
        <f t="shared" si="2"/>
        <v>69.75</v>
      </c>
      <c r="P30" s="170"/>
      <c r="Q30" s="172">
        <f t="shared" si="3"/>
        <v>1</v>
      </c>
      <c r="R30" s="173"/>
      <c r="S30" s="178">
        <v>0</v>
      </c>
      <c r="T30" s="174"/>
      <c r="U30" s="179">
        <f t="shared" si="4"/>
        <v>69.75</v>
      </c>
      <c r="V30" s="180"/>
      <c r="W30" s="228">
        <f t="shared" si="5"/>
        <v>1</v>
      </c>
    </row>
    <row r="31" spans="1:23" ht="15">
      <c r="A31" s="149"/>
      <c r="B31" s="149" t="s">
        <v>200</v>
      </c>
      <c r="C31" s="167">
        <v>5114.29</v>
      </c>
      <c r="D31" s="149"/>
      <c r="E31" s="167">
        <v>3791.65</v>
      </c>
      <c r="F31" s="149"/>
      <c r="G31" s="167">
        <f aca="true" t="shared" si="8" ref="G31:G37">ROUND((C31-E31),5)</f>
        <v>1322.64</v>
      </c>
      <c r="H31" s="149"/>
      <c r="I31" s="168">
        <f aca="true" t="shared" si="9" ref="I31:I37">ROUND(IF(E31=0,IF(C31=0,0,1),C31/E31),5)</f>
        <v>1.34883</v>
      </c>
      <c r="J31" s="149"/>
      <c r="K31" s="177">
        <v>5114.29</v>
      </c>
      <c r="L31" s="177"/>
      <c r="M31" s="177">
        <v>3791.65</v>
      </c>
      <c r="N31" s="170"/>
      <c r="O31" s="171">
        <f t="shared" si="2"/>
        <v>1322.64</v>
      </c>
      <c r="P31" s="170"/>
      <c r="Q31" s="172">
        <f t="shared" si="3"/>
        <v>1.34883</v>
      </c>
      <c r="R31" s="173"/>
      <c r="S31" s="178">
        <v>6516.16</v>
      </c>
      <c r="T31" s="174"/>
      <c r="U31" s="179">
        <f t="shared" si="4"/>
        <v>-1401.87</v>
      </c>
      <c r="V31" s="180"/>
      <c r="W31" s="228">
        <f t="shared" si="5"/>
        <v>0.78486</v>
      </c>
    </row>
    <row r="32" spans="1:23" ht="15" hidden="1">
      <c r="A32" s="149"/>
      <c r="B32" s="149" t="s">
        <v>201</v>
      </c>
      <c r="C32" s="167">
        <v>0</v>
      </c>
      <c r="D32" s="149"/>
      <c r="E32" s="167">
        <v>0</v>
      </c>
      <c r="F32" s="149"/>
      <c r="G32" s="167">
        <f t="shared" si="8"/>
        <v>0</v>
      </c>
      <c r="H32" s="149"/>
      <c r="I32" s="168">
        <f t="shared" si="9"/>
        <v>0</v>
      </c>
      <c r="J32" s="149"/>
      <c r="K32" s="177">
        <v>0</v>
      </c>
      <c r="L32" s="177"/>
      <c r="M32" s="177">
        <v>0</v>
      </c>
      <c r="N32" s="170"/>
      <c r="O32" s="171">
        <f t="shared" si="2"/>
        <v>0</v>
      </c>
      <c r="P32" s="170"/>
      <c r="Q32" s="172">
        <f t="shared" si="3"/>
        <v>0</v>
      </c>
      <c r="R32" s="173"/>
      <c r="S32" s="178">
        <v>0</v>
      </c>
      <c r="T32" s="174"/>
      <c r="U32" s="179">
        <f t="shared" si="4"/>
        <v>0</v>
      </c>
      <c r="V32" s="180"/>
      <c r="W32" s="228">
        <f t="shared" si="5"/>
        <v>0</v>
      </c>
    </row>
    <row r="33" spans="1:23" ht="15">
      <c r="A33" s="149"/>
      <c r="B33" s="149" t="s">
        <v>202</v>
      </c>
      <c r="C33" s="167">
        <v>0</v>
      </c>
      <c r="D33" s="149"/>
      <c r="E33" s="167">
        <v>2285.72</v>
      </c>
      <c r="F33" s="149"/>
      <c r="G33" s="167">
        <f t="shared" si="8"/>
        <v>-2285.72</v>
      </c>
      <c r="H33" s="149"/>
      <c r="I33" s="168">
        <f t="shared" si="9"/>
        <v>0</v>
      </c>
      <c r="J33" s="149"/>
      <c r="K33" s="177">
        <v>0</v>
      </c>
      <c r="L33" s="177"/>
      <c r="M33" s="177">
        <v>2285.72</v>
      </c>
      <c r="N33" s="170"/>
      <c r="O33" s="171">
        <f t="shared" si="2"/>
        <v>-2285.72</v>
      </c>
      <c r="P33" s="170"/>
      <c r="Q33" s="172">
        <f t="shared" si="3"/>
        <v>0</v>
      </c>
      <c r="R33" s="173"/>
      <c r="S33" s="178">
        <v>4000</v>
      </c>
      <c r="T33" s="174"/>
      <c r="U33" s="179">
        <f t="shared" si="4"/>
        <v>-4000</v>
      </c>
      <c r="V33" s="180"/>
      <c r="W33" s="228">
        <f t="shared" si="5"/>
        <v>0</v>
      </c>
    </row>
    <row r="34" spans="1:23" ht="15">
      <c r="A34" s="149"/>
      <c r="B34" s="149" t="s">
        <v>203</v>
      </c>
      <c r="C34" s="167">
        <v>252400</v>
      </c>
      <c r="D34" s="149"/>
      <c r="E34" s="167">
        <v>233850</v>
      </c>
      <c r="F34" s="149"/>
      <c r="G34" s="167">
        <f t="shared" si="8"/>
        <v>18550</v>
      </c>
      <c r="H34" s="149"/>
      <c r="I34" s="168">
        <f t="shared" si="9"/>
        <v>1.07932</v>
      </c>
      <c r="J34" s="149"/>
      <c r="K34" s="177">
        <v>252400</v>
      </c>
      <c r="L34" s="177"/>
      <c r="M34" s="177">
        <v>233850</v>
      </c>
      <c r="N34" s="170"/>
      <c r="O34" s="171">
        <f t="shared" si="2"/>
        <v>18550</v>
      </c>
      <c r="P34" s="170"/>
      <c r="Q34" s="172">
        <f t="shared" si="3"/>
        <v>1.07932</v>
      </c>
      <c r="R34" s="173"/>
      <c r="S34" s="178">
        <v>327600</v>
      </c>
      <c r="T34" s="174"/>
      <c r="U34" s="179">
        <f t="shared" si="4"/>
        <v>-75200</v>
      </c>
      <c r="V34" s="180"/>
      <c r="W34" s="228">
        <f t="shared" si="5"/>
        <v>0.77045</v>
      </c>
    </row>
    <row r="35" spans="1:23" ht="15">
      <c r="A35" s="149"/>
      <c r="B35" s="149" t="s">
        <v>204</v>
      </c>
      <c r="C35" s="167">
        <v>57375</v>
      </c>
      <c r="D35" s="149"/>
      <c r="E35" s="167">
        <v>70000</v>
      </c>
      <c r="F35" s="149"/>
      <c r="G35" s="167">
        <f t="shared" si="8"/>
        <v>-12625</v>
      </c>
      <c r="H35" s="149"/>
      <c r="I35" s="168">
        <f t="shared" si="9"/>
        <v>0.81964</v>
      </c>
      <c r="J35" s="149"/>
      <c r="K35" s="177">
        <v>57375</v>
      </c>
      <c r="L35" s="177"/>
      <c r="M35" s="177">
        <v>70000</v>
      </c>
      <c r="N35" s="170"/>
      <c r="O35" s="171">
        <f t="shared" si="2"/>
        <v>-12625</v>
      </c>
      <c r="P35" s="170"/>
      <c r="Q35" s="172">
        <f t="shared" si="3"/>
        <v>0.81964</v>
      </c>
      <c r="R35" s="173"/>
      <c r="S35" s="178">
        <v>140000</v>
      </c>
      <c r="T35" s="174"/>
      <c r="U35" s="179">
        <f t="shared" si="4"/>
        <v>-82625</v>
      </c>
      <c r="V35" s="180"/>
      <c r="W35" s="228">
        <f t="shared" si="5"/>
        <v>0.40982</v>
      </c>
    </row>
    <row r="36" spans="1:23" ht="16.5" thickBot="1">
      <c r="A36" s="149"/>
      <c r="B36" s="149" t="s">
        <v>205</v>
      </c>
      <c r="C36" s="182">
        <v>1274.93</v>
      </c>
      <c r="D36" s="149"/>
      <c r="E36" s="182">
        <v>20213.56</v>
      </c>
      <c r="F36" s="149"/>
      <c r="G36" s="182">
        <f t="shared" si="8"/>
        <v>-18938.63</v>
      </c>
      <c r="H36" s="149"/>
      <c r="I36" s="183">
        <f t="shared" si="9"/>
        <v>0.06307</v>
      </c>
      <c r="J36" s="149"/>
      <c r="K36" s="184">
        <v>1274.93</v>
      </c>
      <c r="L36" s="177"/>
      <c r="M36" s="184">
        <v>20213.56</v>
      </c>
      <c r="N36" s="170"/>
      <c r="O36" s="185">
        <f t="shared" si="2"/>
        <v>-18938.63</v>
      </c>
      <c r="P36" s="170"/>
      <c r="Q36" s="186">
        <f t="shared" si="3"/>
        <v>0.06307</v>
      </c>
      <c r="R36" s="173"/>
      <c r="S36" s="187">
        <v>36110</v>
      </c>
      <c r="T36" s="174"/>
      <c r="U36" s="188">
        <f t="shared" si="4"/>
        <v>-34835.07</v>
      </c>
      <c r="V36" s="180"/>
      <c r="W36" s="229">
        <f t="shared" si="5"/>
        <v>0.03531</v>
      </c>
    </row>
    <row r="37" spans="1:23" ht="16.5" thickBot="1">
      <c r="A37" s="166" t="s">
        <v>206</v>
      </c>
      <c r="B37" s="149"/>
      <c r="C37" s="167">
        <f>ROUND(SUM(C8:C36),5)</f>
        <v>872088.17</v>
      </c>
      <c r="D37" s="149"/>
      <c r="E37" s="167">
        <f>ROUND(SUM(E8:E36),5)</f>
        <v>1610927.11</v>
      </c>
      <c r="F37" s="149"/>
      <c r="G37" s="167">
        <f t="shared" si="8"/>
        <v>-738838.94</v>
      </c>
      <c r="H37" s="149"/>
      <c r="I37" s="168">
        <f t="shared" si="9"/>
        <v>0.54136</v>
      </c>
      <c r="J37" s="149"/>
      <c r="K37" s="190">
        <f>ROUND(SUM(K8:K36),5)</f>
        <v>1233967.17</v>
      </c>
      <c r="L37" s="191"/>
      <c r="M37" s="192">
        <f>ROUND(SUM(M8:M36),5)</f>
        <v>1610927.11</v>
      </c>
      <c r="N37" s="193"/>
      <c r="O37" s="194">
        <f t="shared" si="2"/>
        <v>-376959.94</v>
      </c>
      <c r="P37" s="193"/>
      <c r="Q37" s="195">
        <f>ROUND(IF(M37=0,IF(K37=0,0,1),K37/M37),5)</f>
        <v>0.766</v>
      </c>
      <c r="R37" s="196"/>
      <c r="S37" s="197">
        <f>ROUND(SUM(S8:S36),5)</f>
        <v>2772873.19</v>
      </c>
      <c r="T37" s="198"/>
      <c r="U37" s="199">
        <f>ROUND(SUM(U8:U36),5)</f>
        <v>-1538906.02</v>
      </c>
      <c r="V37" s="200"/>
      <c r="W37" s="201">
        <f>ROUND(IF(S37=0,IF(K37=0,0,1),K37/S37),5)</f>
        <v>0.44501</v>
      </c>
    </row>
    <row r="38" spans="1:23" ht="30" customHeight="1">
      <c r="A38" s="166" t="s">
        <v>207</v>
      </c>
      <c r="B38" s="149"/>
      <c r="C38" s="167"/>
      <c r="D38" s="149"/>
      <c r="E38" s="167"/>
      <c r="F38" s="149"/>
      <c r="G38" s="167"/>
      <c r="H38" s="149"/>
      <c r="I38" s="168"/>
      <c r="J38" s="149"/>
      <c r="K38" s="169"/>
      <c r="L38" s="170"/>
      <c r="M38" s="169"/>
      <c r="N38" s="170"/>
      <c r="O38" s="171"/>
      <c r="P38" s="170"/>
      <c r="Q38" s="172"/>
      <c r="R38" s="173"/>
      <c r="S38" s="174"/>
      <c r="T38" s="174"/>
      <c r="U38" s="175"/>
      <c r="V38" s="176"/>
      <c r="W38" s="176"/>
    </row>
    <row r="39" spans="1:23" ht="15">
      <c r="A39" s="149"/>
      <c r="B39" s="149" t="s">
        <v>208</v>
      </c>
      <c r="C39" s="167">
        <v>0</v>
      </c>
      <c r="D39" s="149"/>
      <c r="E39" s="167">
        <v>3276</v>
      </c>
      <c r="F39" s="149"/>
      <c r="G39" s="167">
        <f>ROUND((C39-E39),5)</f>
        <v>-3276</v>
      </c>
      <c r="H39" s="149"/>
      <c r="I39" s="168">
        <f>ROUND(IF(E39=0,IF(C39=0,0,1),C39/E39),5)</f>
        <v>0</v>
      </c>
      <c r="J39" s="149"/>
      <c r="K39" s="177">
        <v>0</v>
      </c>
      <c r="L39" s="177"/>
      <c r="M39" s="177">
        <v>3276</v>
      </c>
      <c r="N39" s="170"/>
      <c r="O39" s="171">
        <f>ROUND((K39-M39),5)</f>
        <v>-3276</v>
      </c>
      <c r="P39" s="170"/>
      <c r="Q39" s="172">
        <f>ROUND(IF(M39=0,IF(K39=0,0,1),K39/M39),5)</f>
        <v>0</v>
      </c>
      <c r="R39" s="173"/>
      <c r="S39" s="178">
        <v>5616</v>
      </c>
      <c r="T39" s="174"/>
      <c r="U39" s="179">
        <f aca="true" t="shared" si="10" ref="U39:U43">ROUND((K39-S39),5)</f>
        <v>-5616</v>
      </c>
      <c r="V39" s="180"/>
      <c r="W39" s="181">
        <f aca="true" t="shared" si="11" ref="W39:W41">ROUND(IF(S39=0,IF(K39=0,0,1),K39/S39),5)</f>
        <v>0</v>
      </c>
    </row>
    <row r="40" spans="1:23" ht="15">
      <c r="A40" s="149"/>
      <c r="B40" s="149" t="s">
        <v>209</v>
      </c>
      <c r="C40" s="167">
        <v>43</v>
      </c>
      <c r="D40" s="149"/>
      <c r="E40" s="167"/>
      <c r="F40" s="149"/>
      <c r="G40" s="167"/>
      <c r="H40" s="149"/>
      <c r="I40" s="168"/>
      <c r="J40" s="149"/>
      <c r="K40" s="177">
        <v>43</v>
      </c>
      <c r="L40" s="177"/>
      <c r="M40" s="177">
        <v>0</v>
      </c>
      <c r="N40" s="170"/>
      <c r="O40" s="171">
        <f>ROUND((K40-M40),5)</f>
        <v>43</v>
      </c>
      <c r="P40" s="170"/>
      <c r="Q40" s="172">
        <f>ROUND(IF(M40=0,IF(K40=0,0,1),K40/M40),5)</f>
        <v>1</v>
      </c>
      <c r="R40" s="173"/>
      <c r="S40" s="178">
        <v>0</v>
      </c>
      <c r="T40" s="174"/>
      <c r="U40" s="179">
        <f t="shared" si="10"/>
        <v>43</v>
      </c>
      <c r="V40" s="180"/>
      <c r="W40" s="181">
        <f t="shared" si="11"/>
        <v>1</v>
      </c>
    </row>
    <row r="41" spans="1:23" ht="16.5" thickBot="1">
      <c r="A41" s="149"/>
      <c r="B41" s="149" t="s">
        <v>210</v>
      </c>
      <c r="C41" s="167">
        <v>1164.97</v>
      </c>
      <c r="D41" s="149"/>
      <c r="E41" s="167"/>
      <c r="F41" s="149"/>
      <c r="G41" s="167"/>
      <c r="H41" s="149"/>
      <c r="I41" s="168"/>
      <c r="J41" s="149"/>
      <c r="K41" s="177">
        <v>1164.97</v>
      </c>
      <c r="L41" s="177"/>
      <c r="M41" s="177">
        <v>0</v>
      </c>
      <c r="N41" s="170"/>
      <c r="O41" s="171">
        <f>ROUND((K41-M41),5)</f>
        <v>1164.97</v>
      </c>
      <c r="P41" s="170"/>
      <c r="Q41" s="172">
        <f>ROUND(IF(M41=0,IF(K41=0,0,1),K41/M41),5)</f>
        <v>1</v>
      </c>
      <c r="R41" s="173"/>
      <c r="S41" s="178">
        <v>0</v>
      </c>
      <c r="T41" s="174"/>
      <c r="U41" s="188">
        <f t="shared" si="10"/>
        <v>1164.97</v>
      </c>
      <c r="V41" s="180"/>
      <c r="W41" s="189">
        <f t="shared" si="11"/>
        <v>1</v>
      </c>
    </row>
    <row r="42" spans="1:23" ht="16.5" thickBot="1">
      <c r="A42" s="149" t="s">
        <v>211</v>
      </c>
      <c r="B42" s="149"/>
      <c r="C42" s="202">
        <f>ROUND(SUM(C38:C41),5)</f>
        <v>1207.97</v>
      </c>
      <c r="D42" s="149"/>
      <c r="E42" s="202">
        <f>ROUND(SUM(E38:E41),5)</f>
        <v>3276</v>
      </c>
      <c r="F42" s="149"/>
      <c r="G42" s="202">
        <f>ROUND((C42-E42),5)</f>
        <v>-2068.03</v>
      </c>
      <c r="H42" s="149"/>
      <c r="I42" s="203">
        <f>ROUND(IF(E42=0,IF(C42=0,0,1),C42/E42),5)</f>
        <v>0.36873</v>
      </c>
      <c r="J42" s="149"/>
      <c r="K42" s="192">
        <f>ROUND(SUM(K38:K41),5)</f>
        <v>1207.97</v>
      </c>
      <c r="L42" s="191"/>
      <c r="M42" s="192">
        <f>ROUND(SUM(M38:M41),5)</f>
        <v>3276</v>
      </c>
      <c r="N42" s="193"/>
      <c r="O42" s="194">
        <f>ROUND((K42-M42),5)</f>
        <v>-2068.03</v>
      </c>
      <c r="P42" s="193"/>
      <c r="Q42" s="204">
        <f>ROUND(IF(M42=0,IF(K42=0,0,1),K42/M42),5)</f>
        <v>0.36873</v>
      </c>
      <c r="R42" s="196"/>
      <c r="S42" s="205">
        <f>ROUND(SUM(S38:S41),5)</f>
        <v>5616</v>
      </c>
      <c r="T42" s="198"/>
      <c r="U42" s="205">
        <f t="shared" si="10"/>
        <v>-4408.03</v>
      </c>
      <c r="V42" s="200"/>
      <c r="W42" s="227">
        <f>ROUND(IF(S42=0,IF(K42=0,0,1),K42/S42),5)</f>
        <v>0.21509</v>
      </c>
    </row>
    <row r="43" spans="1:23" ht="30" customHeight="1" thickBot="1">
      <c r="A43" s="166" t="s">
        <v>212</v>
      </c>
      <c r="B43" s="149"/>
      <c r="C43" s="167">
        <f>ROUND(C37-C42,5)</f>
        <v>870880.2</v>
      </c>
      <c r="D43" s="149"/>
      <c r="E43" s="167">
        <f>ROUND(E37-E42,5)</f>
        <v>1607651.11</v>
      </c>
      <c r="F43" s="149"/>
      <c r="G43" s="167">
        <f>ROUND((C43-E43),5)</f>
        <v>-736770.91</v>
      </c>
      <c r="H43" s="149"/>
      <c r="I43" s="168">
        <f>ROUND(IF(E43=0,IF(C43=0,0,1),C43/E43),5)</f>
        <v>0.54171</v>
      </c>
      <c r="J43" s="149"/>
      <c r="K43" s="192">
        <f>ROUND(K37-K42,5)</f>
        <v>1232759.2</v>
      </c>
      <c r="L43" s="191"/>
      <c r="M43" s="192">
        <f>ROUND(M37-M42,5)</f>
        <v>1607651.11</v>
      </c>
      <c r="N43" s="193"/>
      <c r="O43" s="194">
        <f>ROUND((K43-M43),5)</f>
        <v>-374891.91</v>
      </c>
      <c r="P43" s="193"/>
      <c r="Q43" s="204">
        <f>ROUND(IF(M43=0,IF(K43=0,0,1),K43/M43),5)</f>
        <v>0.76681</v>
      </c>
      <c r="R43" s="196"/>
      <c r="S43" s="205">
        <f>ROUND(S37-S42,5)</f>
        <v>2767257.19</v>
      </c>
      <c r="T43" s="198"/>
      <c r="U43" s="207">
        <f t="shared" si="10"/>
        <v>-1534497.99</v>
      </c>
      <c r="V43" s="200"/>
      <c r="W43" s="227">
        <f aca="true" t="shared" si="12" ref="W43">ROUND(IF(S43=0,IF(K43=0,0,1),K43/S43),5)</f>
        <v>0.44548</v>
      </c>
    </row>
    <row r="44" spans="1:23" ht="30" customHeight="1">
      <c r="A44" s="166" t="s">
        <v>213</v>
      </c>
      <c r="B44" s="149"/>
      <c r="C44" s="167"/>
      <c r="D44" s="149"/>
      <c r="E44" s="167"/>
      <c r="F44" s="149"/>
      <c r="G44" s="167"/>
      <c r="H44" s="149"/>
      <c r="I44" s="168"/>
      <c r="J44" s="149"/>
      <c r="K44" s="177"/>
      <c r="L44" s="177"/>
      <c r="M44" s="177"/>
      <c r="N44" s="170"/>
      <c r="O44" s="171"/>
      <c r="P44" s="170"/>
      <c r="Q44" s="172"/>
      <c r="R44" s="173"/>
      <c r="S44" s="178"/>
      <c r="T44" s="174"/>
      <c r="U44" s="175"/>
      <c r="V44" s="176"/>
      <c r="W44" s="176"/>
    </row>
    <row r="45" spans="1:23" ht="15">
      <c r="A45" s="149"/>
      <c r="B45" s="149" t="s">
        <v>214</v>
      </c>
      <c r="C45" s="167">
        <v>577592.23</v>
      </c>
      <c r="D45" s="149"/>
      <c r="E45" s="167">
        <v>529168</v>
      </c>
      <c r="F45" s="149"/>
      <c r="G45" s="167">
        <f>ROUND((C45-E45),5)</f>
        <v>48424.23</v>
      </c>
      <c r="H45" s="149"/>
      <c r="I45" s="168">
        <f>ROUND(IF(E45=0,IF(C45=0,0,1),C45/E45),5)</f>
        <v>1.09151</v>
      </c>
      <c r="J45" s="149"/>
      <c r="K45" s="177">
        <v>577592.23</v>
      </c>
      <c r="L45" s="177"/>
      <c r="M45" s="177">
        <v>529168</v>
      </c>
      <c r="N45" s="170"/>
      <c r="O45" s="171">
        <f>ROUND((K45-M45),5)</f>
        <v>48424.23</v>
      </c>
      <c r="P45" s="170"/>
      <c r="Q45" s="172">
        <f>ROUND(IF(M45=0,IF(K45=0,0,1),K45/M45),5)</f>
        <v>1.09151</v>
      </c>
      <c r="R45" s="173"/>
      <c r="S45" s="178">
        <v>918914</v>
      </c>
      <c r="T45" s="174"/>
      <c r="U45" s="179">
        <f aca="true" t="shared" si="13" ref="U45:U108">ROUND((K45-S45),5)</f>
        <v>-341321.77</v>
      </c>
      <c r="V45" s="180"/>
      <c r="W45" s="228">
        <f aca="true" t="shared" si="14" ref="W45:W108">ROUND(IF(S45=0,IF(K45=0,0,1),K45/S45),5)</f>
        <v>0.62856</v>
      </c>
    </row>
    <row r="46" spans="1:23" ht="15">
      <c r="A46" s="149"/>
      <c r="B46" s="149" t="s">
        <v>215</v>
      </c>
      <c r="C46" s="167">
        <v>657.38</v>
      </c>
      <c r="D46" s="149"/>
      <c r="E46" s="167"/>
      <c r="F46" s="149"/>
      <c r="G46" s="167"/>
      <c r="H46" s="149"/>
      <c r="I46" s="168"/>
      <c r="J46" s="149"/>
      <c r="K46" s="177">
        <v>657.38</v>
      </c>
      <c r="L46" s="177"/>
      <c r="M46" s="177">
        <v>0</v>
      </c>
      <c r="N46" s="170"/>
      <c r="O46" s="171">
        <f>ROUND((K46-M46),5)</f>
        <v>657.38</v>
      </c>
      <c r="P46" s="170"/>
      <c r="Q46" s="172">
        <f>ROUND(IF(M46=0,IF(K46=0,0,1),K46/M46),5)</f>
        <v>1</v>
      </c>
      <c r="R46" s="173"/>
      <c r="S46" s="178">
        <v>0</v>
      </c>
      <c r="T46" s="174"/>
      <c r="U46" s="179">
        <f t="shared" si="13"/>
        <v>657.38</v>
      </c>
      <c r="V46" s="180"/>
      <c r="W46" s="228">
        <f t="shared" si="14"/>
        <v>1</v>
      </c>
    </row>
    <row r="47" spans="1:23" ht="15">
      <c r="A47" s="149"/>
      <c r="B47" s="149" t="s">
        <v>216</v>
      </c>
      <c r="C47" s="167">
        <v>0</v>
      </c>
      <c r="D47" s="149"/>
      <c r="E47" s="167">
        <v>22750</v>
      </c>
      <c r="F47" s="149"/>
      <c r="G47" s="167">
        <f aca="true" t="shared" si="15" ref="G47:G55">ROUND((C47-E47),5)</f>
        <v>-22750</v>
      </c>
      <c r="H47" s="149"/>
      <c r="I47" s="168">
        <f aca="true" t="shared" si="16" ref="I47:I55">ROUND(IF(E47=0,IF(C47=0,0,1),C47/E47),5)</f>
        <v>0</v>
      </c>
      <c r="J47" s="149"/>
      <c r="K47" s="177">
        <v>0</v>
      </c>
      <c r="L47" s="177"/>
      <c r="M47" s="177">
        <v>22750</v>
      </c>
      <c r="N47" s="170"/>
      <c r="O47" s="171">
        <f aca="true" t="shared" si="17" ref="O47:O110">ROUND((K47-M47),5)</f>
        <v>-22750</v>
      </c>
      <c r="P47" s="170"/>
      <c r="Q47" s="172">
        <f aca="true" t="shared" si="18" ref="Q47:Q110">ROUND(IF(M47=0,IF(K47=0,0,1),K47/M47),5)</f>
        <v>0</v>
      </c>
      <c r="R47" s="173"/>
      <c r="S47" s="178">
        <v>39000</v>
      </c>
      <c r="T47" s="174"/>
      <c r="U47" s="179">
        <f t="shared" si="13"/>
        <v>-39000</v>
      </c>
      <c r="V47" s="180"/>
      <c r="W47" s="228">
        <f t="shared" si="14"/>
        <v>0</v>
      </c>
    </row>
    <row r="48" spans="1:23" ht="15">
      <c r="A48" s="149"/>
      <c r="B48" s="149" t="s">
        <v>217</v>
      </c>
      <c r="C48" s="167">
        <v>0</v>
      </c>
      <c r="D48" s="149"/>
      <c r="E48" s="167">
        <v>0</v>
      </c>
      <c r="F48" s="149"/>
      <c r="G48" s="167">
        <f t="shared" si="15"/>
        <v>0</v>
      </c>
      <c r="H48" s="149"/>
      <c r="I48" s="168">
        <f t="shared" si="16"/>
        <v>0</v>
      </c>
      <c r="J48" s="149"/>
      <c r="K48" s="177">
        <v>0</v>
      </c>
      <c r="L48" s="177"/>
      <c r="M48" s="177">
        <v>0</v>
      </c>
      <c r="N48" s="170"/>
      <c r="O48" s="171">
        <f t="shared" si="17"/>
        <v>0</v>
      </c>
      <c r="P48" s="170"/>
      <c r="Q48" s="172">
        <f t="shared" si="18"/>
        <v>0</v>
      </c>
      <c r="R48" s="173"/>
      <c r="S48" s="178">
        <v>27728</v>
      </c>
      <c r="T48" s="174"/>
      <c r="U48" s="179">
        <f t="shared" si="13"/>
        <v>-27728</v>
      </c>
      <c r="V48" s="180"/>
      <c r="W48" s="228">
        <f t="shared" si="14"/>
        <v>0</v>
      </c>
    </row>
    <row r="49" spans="1:23" ht="15">
      <c r="A49" s="149"/>
      <c r="B49" s="149" t="s">
        <v>218</v>
      </c>
      <c r="C49" s="167">
        <v>0</v>
      </c>
      <c r="D49" s="149"/>
      <c r="E49" s="167">
        <v>7714.28</v>
      </c>
      <c r="F49" s="149"/>
      <c r="G49" s="167">
        <f t="shared" si="15"/>
        <v>-7714.28</v>
      </c>
      <c r="H49" s="149"/>
      <c r="I49" s="168">
        <f t="shared" si="16"/>
        <v>0</v>
      </c>
      <c r="J49" s="149"/>
      <c r="K49" s="177">
        <v>0</v>
      </c>
      <c r="L49" s="177"/>
      <c r="M49" s="177">
        <v>7714.28</v>
      </c>
      <c r="N49" s="170"/>
      <c r="O49" s="171">
        <f t="shared" si="17"/>
        <v>-7714.28</v>
      </c>
      <c r="P49" s="170"/>
      <c r="Q49" s="172">
        <f t="shared" si="18"/>
        <v>0</v>
      </c>
      <c r="R49" s="173"/>
      <c r="S49" s="178">
        <v>14819.99</v>
      </c>
      <c r="T49" s="174"/>
      <c r="U49" s="179">
        <f t="shared" si="13"/>
        <v>-14819.99</v>
      </c>
      <c r="V49" s="180"/>
      <c r="W49" s="228">
        <f t="shared" si="14"/>
        <v>0</v>
      </c>
    </row>
    <row r="50" spans="1:23" ht="15">
      <c r="A50" s="149"/>
      <c r="B50" s="149" t="s">
        <v>219</v>
      </c>
      <c r="C50" s="167">
        <v>50510.84</v>
      </c>
      <c r="D50" s="149"/>
      <c r="E50" s="167">
        <v>47366</v>
      </c>
      <c r="F50" s="149"/>
      <c r="G50" s="167">
        <f t="shared" si="15"/>
        <v>3144.84</v>
      </c>
      <c r="H50" s="149"/>
      <c r="I50" s="168">
        <f t="shared" si="16"/>
        <v>1.06639</v>
      </c>
      <c r="J50" s="149"/>
      <c r="K50" s="177">
        <v>50510.84</v>
      </c>
      <c r="L50" s="177"/>
      <c r="M50" s="177">
        <v>47366</v>
      </c>
      <c r="N50" s="170"/>
      <c r="O50" s="171">
        <f t="shared" si="17"/>
        <v>3144.84</v>
      </c>
      <c r="P50" s="170"/>
      <c r="Q50" s="172">
        <f t="shared" si="18"/>
        <v>1.06639</v>
      </c>
      <c r="R50" s="173"/>
      <c r="S50" s="178">
        <v>82100</v>
      </c>
      <c r="T50" s="174"/>
      <c r="U50" s="179">
        <f t="shared" si="13"/>
        <v>-31589.16</v>
      </c>
      <c r="V50" s="180"/>
      <c r="W50" s="228">
        <f t="shared" si="14"/>
        <v>0.61524</v>
      </c>
    </row>
    <row r="51" spans="1:23" ht="15">
      <c r="A51" s="149"/>
      <c r="B51" s="149" t="s">
        <v>220</v>
      </c>
      <c r="C51" s="167">
        <v>2060.49</v>
      </c>
      <c r="D51" s="149"/>
      <c r="E51" s="167">
        <v>7411</v>
      </c>
      <c r="F51" s="149"/>
      <c r="G51" s="167">
        <f t="shared" si="15"/>
        <v>-5350.51</v>
      </c>
      <c r="H51" s="149"/>
      <c r="I51" s="168">
        <f t="shared" si="16"/>
        <v>0.27803</v>
      </c>
      <c r="J51" s="149"/>
      <c r="K51" s="177">
        <v>2060.49</v>
      </c>
      <c r="L51" s="177"/>
      <c r="M51" s="177">
        <v>7411</v>
      </c>
      <c r="N51" s="170"/>
      <c r="O51" s="171">
        <f t="shared" si="17"/>
        <v>-5350.51</v>
      </c>
      <c r="P51" s="170"/>
      <c r="Q51" s="172">
        <f t="shared" si="18"/>
        <v>0.27803</v>
      </c>
      <c r="R51" s="173"/>
      <c r="S51" s="178">
        <v>12840</v>
      </c>
      <c r="T51" s="174"/>
      <c r="U51" s="179">
        <f t="shared" si="13"/>
        <v>-10779.51</v>
      </c>
      <c r="V51" s="180"/>
      <c r="W51" s="228">
        <f t="shared" si="14"/>
        <v>0.16047</v>
      </c>
    </row>
    <row r="52" spans="1:23" ht="15">
      <c r="A52" s="149"/>
      <c r="B52" s="149" t="s">
        <v>221</v>
      </c>
      <c r="C52" s="167">
        <v>5366</v>
      </c>
      <c r="D52" s="149"/>
      <c r="E52" s="167">
        <v>6426</v>
      </c>
      <c r="F52" s="149"/>
      <c r="G52" s="167">
        <f t="shared" si="15"/>
        <v>-1060</v>
      </c>
      <c r="H52" s="149"/>
      <c r="I52" s="168">
        <f t="shared" si="16"/>
        <v>0.83505</v>
      </c>
      <c r="J52" s="149"/>
      <c r="K52" s="177">
        <v>5366</v>
      </c>
      <c r="L52" s="177"/>
      <c r="M52" s="177">
        <v>6426</v>
      </c>
      <c r="N52" s="170"/>
      <c r="O52" s="171">
        <f t="shared" si="17"/>
        <v>-1060</v>
      </c>
      <c r="P52" s="170"/>
      <c r="Q52" s="172">
        <f t="shared" si="18"/>
        <v>0.83505</v>
      </c>
      <c r="R52" s="173"/>
      <c r="S52" s="178">
        <v>11016</v>
      </c>
      <c r="T52" s="174"/>
      <c r="U52" s="179">
        <f t="shared" si="13"/>
        <v>-5650</v>
      </c>
      <c r="V52" s="180"/>
      <c r="W52" s="228">
        <f t="shared" si="14"/>
        <v>0.48711</v>
      </c>
    </row>
    <row r="53" spans="1:23" ht="15">
      <c r="A53" s="149"/>
      <c r="B53" s="149" t="s">
        <v>222</v>
      </c>
      <c r="C53" s="167">
        <v>28508.02</v>
      </c>
      <c r="D53" s="149"/>
      <c r="E53" s="167">
        <v>40181</v>
      </c>
      <c r="F53" s="149"/>
      <c r="G53" s="167">
        <f t="shared" si="15"/>
        <v>-11672.98</v>
      </c>
      <c r="H53" s="149"/>
      <c r="I53" s="168">
        <f t="shared" si="16"/>
        <v>0.70949</v>
      </c>
      <c r="J53" s="149"/>
      <c r="K53" s="177">
        <v>28508.02</v>
      </c>
      <c r="L53" s="177"/>
      <c r="M53" s="177">
        <v>40181</v>
      </c>
      <c r="N53" s="170"/>
      <c r="O53" s="171">
        <f t="shared" si="17"/>
        <v>-11672.98</v>
      </c>
      <c r="P53" s="170"/>
      <c r="Q53" s="172">
        <f t="shared" si="18"/>
        <v>0.70949</v>
      </c>
      <c r="R53" s="173"/>
      <c r="S53" s="178">
        <v>68886</v>
      </c>
      <c r="T53" s="174"/>
      <c r="U53" s="179">
        <f t="shared" si="13"/>
        <v>-40377.98</v>
      </c>
      <c r="V53" s="180"/>
      <c r="W53" s="228">
        <f t="shared" si="14"/>
        <v>0.41384</v>
      </c>
    </row>
    <row r="54" spans="1:23" ht="15">
      <c r="A54" s="149"/>
      <c r="B54" s="149" t="s">
        <v>223</v>
      </c>
      <c r="C54" s="167">
        <v>1724.04</v>
      </c>
      <c r="D54" s="149"/>
      <c r="E54" s="167">
        <v>1190</v>
      </c>
      <c r="F54" s="149"/>
      <c r="G54" s="167">
        <f t="shared" si="15"/>
        <v>534.04</v>
      </c>
      <c r="H54" s="149"/>
      <c r="I54" s="168">
        <f t="shared" si="16"/>
        <v>1.44877</v>
      </c>
      <c r="J54" s="149"/>
      <c r="K54" s="177">
        <v>1724.04</v>
      </c>
      <c r="L54" s="177"/>
      <c r="M54" s="177">
        <v>1190</v>
      </c>
      <c r="N54" s="170"/>
      <c r="O54" s="171">
        <f t="shared" si="17"/>
        <v>534.04</v>
      </c>
      <c r="P54" s="170"/>
      <c r="Q54" s="172">
        <f t="shared" si="18"/>
        <v>1.44877</v>
      </c>
      <c r="R54" s="173"/>
      <c r="S54" s="178">
        <v>2040</v>
      </c>
      <c r="T54" s="174"/>
      <c r="U54" s="179">
        <f t="shared" si="13"/>
        <v>-315.96</v>
      </c>
      <c r="V54" s="180"/>
      <c r="W54" s="228">
        <f t="shared" si="14"/>
        <v>0.84512</v>
      </c>
    </row>
    <row r="55" spans="1:23" ht="15">
      <c r="A55" s="149"/>
      <c r="B55" s="149" t="s">
        <v>224</v>
      </c>
      <c r="C55" s="167">
        <v>2026.14</v>
      </c>
      <c r="D55" s="149"/>
      <c r="E55" s="167">
        <v>11060</v>
      </c>
      <c r="F55" s="149"/>
      <c r="G55" s="167">
        <f t="shared" si="15"/>
        <v>-9033.86</v>
      </c>
      <c r="H55" s="149"/>
      <c r="I55" s="168">
        <f t="shared" si="16"/>
        <v>0.1832</v>
      </c>
      <c r="J55" s="149"/>
      <c r="K55" s="177">
        <v>2026.14</v>
      </c>
      <c r="L55" s="177"/>
      <c r="M55" s="177">
        <v>11060</v>
      </c>
      <c r="N55" s="170"/>
      <c r="O55" s="171">
        <f t="shared" si="17"/>
        <v>-9033.86</v>
      </c>
      <c r="P55" s="170"/>
      <c r="Q55" s="172">
        <f t="shared" si="18"/>
        <v>0.1832</v>
      </c>
      <c r="R55" s="173"/>
      <c r="S55" s="178">
        <v>19160</v>
      </c>
      <c r="T55" s="174"/>
      <c r="U55" s="179">
        <f t="shared" si="13"/>
        <v>-17133.86</v>
      </c>
      <c r="V55" s="180"/>
      <c r="W55" s="228">
        <f t="shared" si="14"/>
        <v>0.10575</v>
      </c>
    </row>
    <row r="56" spans="1:23" ht="15">
      <c r="A56" s="149"/>
      <c r="B56" s="149" t="s">
        <v>225</v>
      </c>
      <c r="C56" s="167">
        <v>243.77</v>
      </c>
      <c r="D56" s="149"/>
      <c r="E56" s="167"/>
      <c r="F56" s="149"/>
      <c r="G56" s="167"/>
      <c r="H56" s="149"/>
      <c r="I56" s="168"/>
      <c r="J56" s="149"/>
      <c r="K56" s="177">
        <v>243.77</v>
      </c>
      <c r="L56" s="177"/>
      <c r="M56" s="177">
        <v>0</v>
      </c>
      <c r="N56" s="170"/>
      <c r="O56" s="171">
        <f t="shared" si="17"/>
        <v>243.77</v>
      </c>
      <c r="P56" s="170"/>
      <c r="Q56" s="172">
        <f t="shared" si="18"/>
        <v>1</v>
      </c>
      <c r="R56" s="173"/>
      <c r="S56" s="178">
        <v>0</v>
      </c>
      <c r="T56" s="174"/>
      <c r="U56" s="179">
        <f t="shared" si="13"/>
        <v>243.77</v>
      </c>
      <c r="V56" s="180"/>
      <c r="W56" s="228">
        <f t="shared" si="14"/>
        <v>1</v>
      </c>
    </row>
    <row r="57" spans="1:23" ht="15">
      <c r="A57" s="149"/>
      <c r="B57" s="149" t="s">
        <v>226</v>
      </c>
      <c r="C57" s="167">
        <v>17710.42</v>
      </c>
      <c r="D57" s="149"/>
      <c r="E57" s="167">
        <v>42422.84</v>
      </c>
      <c r="F57" s="149"/>
      <c r="G57" s="167">
        <f aca="true" t="shared" si="19" ref="G57:G69">ROUND((C57-E57),5)</f>
        <v>-24712.42</v>
      </c>
      <c r="H57" s="149"/>
      <c r="I57" s="168">
        <f aca="true" t="shared" si="20" ref="I57:I69">ROUND(IF(E57=0,IF(C57=0,0,1),C57/E57),5)</f>
        <v>0.41747</v>
      </c>
      <c r="J57" s="149"/>
      <c r="K57" s="177">
        <v>17710.42</v>
      </c>
      <c r="L57" s="177"/>
      <c r="M57" s="177">
        <v>42422.84</v>
      </c>
      <c r="N57" s="170"/>
      <c r="O57" s="171">
        <f t="shared" si="17"/>
        <v>-24712.42</v>
      </c>
      <c r="P57" s="170"/>
      <c r="Q57" s="172">
        <f t="shared" si="18"/>
        <v>0.41747</v>
      </c>
      <c r="R57" s="173"/>
      <c r="S57" s="178">
        <v>65980</v>
      </c>
      <c r="T57" s="174"/>
      <c r="U57" s="179">
        <f t="shared" si="13"/>
        <v>-48269.58</v>
      </c>
      <c r="V57" s="180"/>
      <c r="W57" s="228">
        <f t="shared" si="14"/>
        <v>0.26842</v>
      </c>
    </row>
    <row r="58" spans="1:23" ht="15">
      <c r="A58" s="149"/>
      <c r="B58" s="149" t="s">
        <v>227</v>
      </c>
      <c r="C58" s="167">
        <v>5853.03</v>
      </c>
      <c r="D58" s="149"/>
      <c r="E58" s="167">
        <v>5740</v>
      </c>
      <c r="F58" s="149"/>
      <c r="G58" s="167">
        <f t="shared" si="19"/>
        <v>113.03</v>
      </c>
      <c r="H58" s="149"/>
      <c r="I58" s="168">
        <f t="shared" si="20"/>
        <v>1.01969</v>
      </c>
      <c r="J58" s="149"/>
      <c r="K58" s="177">
        <v>5853.03</v>
      </c>
      <c r="L58" s="177"/>
      <c r="M58" s="177">
        <v>5740</v>
      </c>
      <c r="N58" s="170"/>
      <c r="O58" s="171">
        <f t="shared" si="17"/>
        <v>113.03</v>
      </c>
      <c r="P58" s="170"/>
      <c r="Q58" s="172">
        <f t="shared" si="18"/>
        <v>1.01969</v>
      </c>
      <c r="R58" s="173"/>
      <c r="S58" s="178">
        <v>9840</v>
      </c>
      <c r="T58" s="174"/>
      <c r="U58" s="179">
        <f t="shared" si="13"/>
        <v>-3986.97</v>
      </c>
      <c r="V58" s="180"/>
      <c r="W58" s="228">
        <f t="shared" si="14"/>
        <v>0.59482</v>
      </c>
    </row>
    <row r="59" spans="1:23" ht="15">
      <c r="A59" s="149"/>
      <c r="B59" s="149" t="s">
        <v>228</v>
      </c>
      <c r="C59" s="167">
        <v>727.14</v>
      </c>
      <c r="D59" s="149"/>
      <c r="E59" s="167">
        <v>882</v>
      </c>
      <c r="F59" s="149"/>
      <c r="G59" s="167">
        <f t="shared" si="19"/>
        <v>-154.86</v>
      </c>
      <c r="H59" s="149"/>
      <c r="I59" s="168">
        <f t="shared" si="20"/>
        <v>0.82442</v>
      </c>
      <c r="J59" s="149"/>
      <c r="K59" s="177">
        <v>727.14</v>
      </c>
      <c r="L59" s="177"/>
      <c r="M59" s="177">
        <v>882</v>
      </c>
      <c r="N59" s="170"/>
      <c r="O59" s="171">
        <f t="shared" si="17"/>
        <v>-154.86</v>
      </c>
      <c r="P59" s="170"/>
      <c r="Q59" s="172">
        <f t="shared" si="18"/>
        <v>0.82442</v>
      </c>
      <c r="R59" s="173"/>
      <c r="S59" s="178">
        <v>1512</v>
      </c>
      <c r="T59" s="174"/>
      <c r="U59" s="179">
        <f t="shared" si="13"/>
        <v>-784.86</v>
      </c>
      <c r="V59" s="180"/>
      <c r="W59" s="228">
        <f t="shared" si="14"/>
        <v>0.48091</v>
      </c>
    </row>
    <row r="60" spans="1:23" ht="15">
      <c r="A60" s="149"/>
      <c r="B60" s="149" t="s">
        <v>229</v>
      </c>
      <c r="C60" s="167">
        <v>197.15</v>
      </c>
      <c r="D60" s="149"/>
      <c r="E60" s="167">
        <v>245</v>
      </c>
      <c r="F60" s="149"/>
      <c r="G60" s="167">
        <f t="shared" si="19"/>
        <v>-47.85</v>
      </c>
      <c r="H60" s="149"/>
      <c r="I60" s="168">
        <f t="shared" si="20"/>
        <v>0.80469</v>
      </c>
      <c r="J60" s="149"/>
      <c r="K60" s="177">
        <v>197.15</v>
      </c>
      <c r="L60" s="177"/>
      <c r="M60" s="177">
        <v>245</v>
      </c>
      <c r="N60" s="170"/>
      <c r="O60" s="171">
        <f t="shared" si="17"/>
        <v>-47.85</v>
      </c>
      <c r="P60" s="170"/>
      <c r="Q60" s="172">
        <f t="shared" si="18"/>
        <v>0.80469</v>
      </c>
      <c r="R60" s="173"/>
      <c r="S60" s="178">
        <v>420</v>
      </c>
      <c r="T60" s="174"/>
      <c r="U60" s="179">
        <f t="shared" si="13"/>
        <v>-222.85</v>
      </c>
      <c r="V60" s="180"/>
      <c r="W60" s="228">
        <f t="shared" si="14"/>
        <v>0.4694</v>
      </c>
    </row>
    <row r="61" spans="1:23" ht="15">
      <c r="A61" s="149"/>
      <c r="B61" s="149" t="s">
        <v>230</v>
      </c>
      <c r="C61" s="167">
        <v>3740</v>
      </c>
      <c r="D61" s="149"/>
      <c r="E61" s="167">
        <v>3500</v>
      </c>
      <c r="F61" s="149"/>
      <c r="G61" s="167">
        <f t="shared" si="19"/>
        <v>240</v>
      </c>
      <c r="H61" s="149"/>
      <c r="I61" s="168">
        <f t="shared" si="20"/>
        <v>1.06857</v>
      </c>
      <c r="J61" s="149"/>
      <c r="K61" s="177">
        <v>3740</v>
      </c>
      <c r="L61" s="177"/>
      <c r="M61" s="177">
        <v>3500</v>
      </c>
      <c r="N61" s="170"/>
      <c r="O61" s="171">
        <f t="shared" si="17"/>
        <v>240</v>
      </c>
      <c r="P61" s="170"/>
      <c r="Q61" s="172">
        <f t="shared" si="18"/>
        <v>1.06857</v>
      </c>
      <c r="R61" s="173"/>
      <c r="S61" s="178">
        <v>6000</v>
      </c>
      <c r="T61" s="174"/>
      <c r="U61" s="179">
        <f t="shared" si="13"/>
        <v>-2260</v>
      </c>
      <c r="V61" s="180"/>
      <c r="W61" s="228">
        <f t="shared" si="14"/>
        <v>0.62333</v>
      </c>
    </row>
    <row r="62" spans="1:23" ht="15">
      <c r="A62" s="149"/>
      <c r="B62" s="149" t="s">
        <v>231</v>
      </c>
      <c r="C62" s="167">
        <v>716.19</v>
      </c>
      <c r="D62" s="149"/>
      <c r="E62" s="167">
        <v>784</v>
      </c>
      <c r="F62" s="149"/>
      <c r="G62" s="167">
        <f t="shared" si="19"/>
        <v>-67.81</v>
      </c>
      <c r="H62" s="149"/>
      <c r="I62" s="168">
        <f t="shared" si="20"/>
        <v>0.91351</v>
      </c>
      <c r="J62" s="149"/>
      <c r="K62" s="177">
        <v>716.19</v>
      </c>
      <c r="L62" s="177"/>
      <c r="M62" s="177">
        <v>784</v>
      </c>
      <c r="N62" s="170"/>
      <c r="O62" s="171">
        <f t="shared" si="17"/>
        <v>-67.81</v>
      </c>
      <c r="P62" s="170"/>
      <c r="Q62" s="172">
        <f t="shared" si="18"/>
        <v>0.91351</v>
      </c>
      <c r="R62" s="173"/>
      <c r="S62" s="178">
        <v>1344</v>
      </c>
      <c r="T62" s="174"/>
      <c r="U62" s="179">
        <f t="shared" si="13"/>
        <v>-627.81</v>
      </c>
      <c r="V62" s="180"/>
      <c r="W62" s="228">
        <f t="shared" si="14"/>
        <v>0.53288</v>
      </c>
    </row>
    <row r="63" spans="1:23" ht="15">
      <c r="A63" s="149"/>
      <c r="B63" s="149" t="s">
        <v>232</v>
      </c>
      <c r="C63" s="167">
        <v>9374.59</v>
      </c>
      <c r="D63" s="149"/>
      <c r="E63" s="167">
        <v>6097</v>
      </c>
      <c r="F63" s="149"/>
      <c r="G63" s="167">
        <f t="shared" si="19"/>
        <v>3277.59</v>
      </c>
      <c r="H63" s="149"/>
      <c r="I63" s="168">
        <f t="shared" si="20"/>
        <v>1.53757</v>
      </c>
      <c r="J63" s="149"/>
      <c r="K63" s="177">
        <v>9374.59</v>
      </c>
      <c r="L63" s="177"/>
      <c r="M63" s="177">
        <v>6097</v>
      </c>
      <c r="N63" s="170"/>
      <c r="O63" s="171">
        <f t="shared" si="17"/>
        <v>3277.59</v>
      </c>
      <c r="P63" s="170"/>
      <c r="Q63" s="172">
        <f t="shared" si="18"/>
        <v>1.53757</v>
      </c>
      <c r="R63" s="173"/>
      <c r="S63" s="178">
        <v>10452</v>
      </c>
      <c r="T63" s="174"/>
      <c r="U63" s="179">
        <f t="shared" si="13"/>
        <v>-1077.41</v>
      </c>
      <c r="V63" s="180"/>
      <c r="W63" s="228">
        <f t="shared" si="14"/>
        <v>0.89692</v>
      </c>
    </row>
    <row r="64" spans="1:23" ht="15">
      <c r="A64" s="149"/>
      <c r="B64" s="149" t="s">
        <v>233</v>
      </c>
      <c r="C64" s="167">
        <v>920.21</v>
      </c>
      <c r="D64" s="149"/>
      <c r="E64" s="167">
        <v>847</v>
      </c>
      <c r="F64" s="149"/>
      <c r="G64" s="167">
        <f t="shared" si="19"/>
        <v>73.21</v>
      </c>
      <c r="H64" s="149"/>
      <c r="I64" s="168">
        <f t="shared" si="20"/>
        <v>1.08643</v>
      </c>
      <c r="J64" s="149"/>
      <c r="K64" s="177">
        <v>920.21</v>
      </c>
      <c r="L64" s="177"/>
      <c r="M64" s="177">
        <v>847</v>
      </c>
      <c r="N64" s="170"/>
      <c r="O64" s="171">
        <f t="shared" si="17"/>
        <v>73.21</v>
      </c>
      <c r="P64" s="170"/>
      <c r="Q64" s="172">
        <f t="shared" si="18"/>
        <v>1.08643</v>
      </c>
      <c r="R64" s="173"/>
      <c r="S64" s="178">
        <v>1452</v>
      </c>
      <c r="T64" s="174"/>
      <c r="U64" s="179">
        <f t="shared" si="13"/>
        <v>-531.79</v>
      </c>
      <c r="V64" s="180"/>
      <c r="W64" s="228">
        <f t="shared" si="14"/>
        <v>0.63375</v>
      </c>
    </row>
    <row r="65" spans="1:23" ht="15">
      <c r="A65" s="149"/>
      <c r="B65" s="149" t="s">
        <v>234</v>
      </c>
      <c r="C65" s="167">
        <v>5481.01</v>
      </c>
      <c r="D65" s="149"/>
      <c r="E65" s="167">
        <v>2550</v>
      </c>
      <c r="F65" s="149"/>
      <c r="G65" s="167">
        <f t="shared" si="19"/>
        <v>2931.01</v>
      </c>
      <c r="H65" s="149"/>
      <c r="I65" s="168">
        <f t="shared" si="20"/>
        <v>2.14942</v>
      </c>
      <c r="J65" s="149"/>
      <c r="K65" s="177">
        <v>5481.01</v>
      </c>
      <c r="L65" s="177"/>
      <c r="M65" s="177">
        <v>2550</v>
      </c>
      <c r="N65" s="170"/>
      <c r="O65" s="171">
        <f t="shared" si="17"/>
        <v>2931.01</v>
      </c>
      <c r="P65" s="170"/>
      <c r="Q65" s="172">
        <f t="shared" si="18"/>
        <v>2.14942</v>
      </c>
      <c r="R65" s="173"/>
      <c r="S65" s="178">
        <v>4400</v>
      </c>
      <c r="T65" s="174"/>
      <c r="U65" s="179">
        <f t="shared" si="13"/>
        <v>1081.01</v>
      </c>
      <c r="V65" s="180"/>
      <c r="W65" s="228">
        <f t="shared" si="14"/>
        <v>1.24568</v>
      </c>
    </row>
    <row r="66" spans="1:23" ht="15">
      <c r="A66" s="149"/>
      <c r="B66" s="149" t="s">
        <v>235</v>
      </c>
      <c r="C66" s="167">
        <v>0</v>
      </c>
      <c r="D66" s="149"/>
      <c r="E66" s="167">
        <v>1071</v>
      </c>
      <c r="F66" s="149"/>
      <c r="G66" s="167">
        <f t="shared" si="19"/>
        <v>-1071</v>
      </c>
      <c r="H66" s="149"/>
      <c r="I66" s="168">
        <f t="shared" si="20"/>
        <v>0</v>
      </c>
      <c r="J66" s="149"/>
      <c r="K66" s="177">
        <v>0</v>
      </c>
      <c r="L66" s="177"/>
      <c r="M66" s="177">
        <v>1071</v>
      </c>
      <c r="N66" s="170"/>
      <c r="O66" s="171">
        <f t="shared" si="17"/>
        <v>-1071</v>
      </c>
      <c r="P66" s="170"/>
      <c r="Q66" s="172">
        <f t="shared" si="18"/>
        <v>0</v>
      </c>
      <c r="R66" s="173"/>
      <c r="S66" s="178">
        <v>1836</v>
      </c>
      <c r="T66" s="174"/>
      <c r="U66" s="179">
        <f t="shared" si="13"/>
        <v>-1836</v>
      </c>
      <c r="V66" s="180"/>
      <c r="W66" s="228">
        <f t="shared" si="14"/>
        <v>0</v>
      </c>
    </row>
    <row r="67" spans="1:23" ht="15">
      <c r="A67" s="149"/>
      <c r="B67" s="149" t="s">
        <v>236</v>
      </c>
      <c r="C67" s="167">
        <v>4385.52</v>
      </c>
      <c r="D67" s="149"/>
      <c r="E67" s="167">
        <v>7613.28</v>
      </c>
      <c r="F67" s="149"/>
      <c r="G67" s="167">
        <f t="shared" si="19"/>
        <v>-3227.76</v>
      </c>
      <c r="H67" s="149"/>
      <c r="I67" s="168">
        <f t="shared" si="20"/>
        <v>0.57604</v>
      </c>
      <c r="J67" s="149"/>
      <c r="K67" s="177">
        <v>4385.52</v>
      </c>
      <c r="L67" s="177"/>
      <c r="M67" s="177">
        <v>7613.28</v>
      </c>
      <c r="N67" s="170"/>
      <c r="O67" s="171">
        <f t="shared" si="17"/>
        <v>-3227.76</v>
      </c>
      <c r="P67" s="170"/>
      <c r="Q67" s="172">
        <f t="shared" si="18"/>
        <v>0.57604</v>
      </c>
      <c r="R67" s="173"/>
      <c r="S67" s="178">
        <v>14184</v>
      </c>
      <c r="T67" s="174"/>
      <c r="U67" s="179">
        <f t="shared" si="13"/>
        <v>-9798.48</v>
      </c>
      <c r="V67" s="180"/>
      <c r="W67" s="228">
        <f t="shared" si="14"/>
        <v>0.30919</v>
      </c>
    </row>
    <row r="68" spans="1:23" ht="15">
      <c r="A68" s="149"/>
      <c r="B68" s="149" t="s">
        <v>237</v>
      </c>
      <c r="C68" s="167">
        <v>0</v>
      </c>
      <c r="D68" s="149"/>
      <c r="E68" s="167">
        <v>2968</v>
      </c>
      <c r="F68" s="149"/>
      <c r="G68" s="167">
        <f t="shared" si="19"/>
        <v>-2968</v>
      </c>
      <c r="H68" s="149"/>
      <c r="I68" s="168">
        <f t="shared" si="20"/>
        <v>0</v>
      </c>
      <c r="J68" s="149"/>
      <c r="K68" s="177">
        <v>0</v>
      </c>
      <c r="L68" s="177"/>
      <c r="M68" s="177">
        <v>2968</v>
      </c>
      <c r="N68" s="170"/>
      <c r="O68" s="171">
        <f t="shared" si="17"/>
        <v>-2968</v>
      </c>
      <c r="P68" s="170"/>
      <c r="Q68" s="172">
        <f t="shared" si="18"/>
        <v>0</v>
      </c>
      <c r="R68" s="173"/>
      <c r="S68" s="178">
        <v>5088</v>
      </c>
      <c r="T68" s="174"/>
      <c r="U68" s="179">
        <f t="shared" si="13"/>
        <v>-5088</v>
      </c>
      <c r="V68" s="180"/>
      <c r="W68" s="228">
        <f t="shared" si="14"/>
        <v>0</v>
      </c>
    </row>
    <row r="69" spans="1:23" ht="15">
      <c r="A69" s="149"/>
      <c r="B69" s="149" t="s">
        <v>238</v>
      </c>
      <c r="C69" s="167">
        <v>1100.7</v>
      </c>
      <c r="D69" s="149"/>
      <c r="E69" s="167">
        <v>665</v>
      </c>
      <c r="F69" s="149"/>
      <c r="G69" s="167">
        <f t="shared" si="19"/>
        <v>435.7</v>
      </c>
      <c r="H69" s="149"/>
      <c r="I69" s="168">
        <f t="shared" si="20"/>
        <v>1.65519</v>
      </c>
      <c r="J69" s="149"/>
      <c r="K69" s="177">
        <v>1100.7</v>
      </c>
      <c r="L69" s="177"/>
      <c r="M69" s="177">
        <v>665</v>
      </c>
      <c r="N69" s="170"/>
      <c r="O69" s="171">
        <f t="shared" si="17"/>
        <v>435.7</v>
      </c>
      <c r="P69" s="170"/>
      <c r="Q69" s="172">
        <f t="shared" si="18"/>
        <v>1.65519</v>
      </c>
      <c r="R69" s="173"/>
      <c r="S69" s="178">
        <v>1140</v>
      </c>
      <c r="T69" s="174"/>
      <c r="U69" s="179">
        <f t="shared" si="13"/>
        <v>-39.3</v>
      </c>
      <c r="V69" s="180"/>
      <c r="W69" s="228">
        <f t="shared" si="14"/>
        <v>0.96553</v>
      </c>
    </row>
    <row r="70" spans="1:23" ht="15">
      <c r="A70" s="149"/>
      <c r="B70" s="149" t="s">
        <v>239</v>
      </c>
      <c r="C70" s="167">
        <v>1389.59</v>
      </c>
      <c r="D70" s="149"/>
      <c r="E70" s="167"/>
      <c r="F70" s="149"/>
      <c r="G70" s="167"/>
      <c r="H70" s="149"/>
      <c r="I70" s="168"/>
      <c r="J70" s="149"/>
      <c r="K70" s="177">
        <v>1389.59</v>
      </c>
      <c r="L70" s="177"/>
      <c r="M70" s="177">
        <v>0</v>
      </c>
      <c r="N70" s="170"/>
      <c r="O70" s="171">
        <f t="shared" si="17"/>
        <v>1389.59</v>
      </c>
      <c r="P70" s="170"/>
      <c r="Q70" s="172">
        <f t="shared" si="18"/>
        <v>1</v>
      </c>
      <c r="R70" s="173"/>
      <c r="S70" s="178">
        <v>0</v>
      </c>
      <c r="T70" s="174"/>
      <c r="U70" s="179">
        <f t="shared" si="13"/>
        <v>1389.59</v>
      </c>
      <c r="V70" s="180"/>
      <c r="W70" s="228">
        <f t="shared" si="14"/>
        <v>1</v>
      </c>
    </row>
    <row r="71" spans="1:23" ht="15">
      <c r="A71" s="149"/>
      <c r="B71" s="149" t="s">
        <v>240</v>
      </c>
      <c r="C71" s="167">
        <v>681.85</v>
      </c>
      <c r="D71" s="149"/>
      <c r="E71" s="167">
        <v>707</v>
      </c>
      <c r="F71" s="149"/>
      <c r="G71" s="167">
        <f aca="true" t="shared" si="21" ref="G71:G112">ROUND((C71-E71),5)</f>
        <v>-25.15</v>
      </c>
      <c r="H71" s="149"/>
      <c r="I71" s="168">
        <f aca="true" t="shared" si="22" ref="I71:I112">ROUND(IF(E71=0,IF(C71=0,0,1),C71/E71),5)</f>
        <v>0.96443</v>
      </c>
      <c r="J71" s="149"/>
      <c r="K71" s="177">
        <v>681.85</v>
      </c>
      <c r="L71" s="177"/>
      <c r="M71" s="177">
        <v>707</v>
      </c>
      <c r="N71" s="170"/>
      <c r="O71" s="171">
        <f t="shared" si="17"/>
        <v>-25.15</v>
      </c>
      <c r="P71" s="170"/>
      <c r="Q71" s="172">
        <f t="shared" si="18"/>
        <v>0.96443</v>
      </c>
      <c r="R71" s="173"/>
      <c r="S71" s="178">
        <v>1212</v>
      </c>
      <c r="T71" s="174"/>
      <c r="U71" s="179">
        <f t="shared" si="13"/>
        <v>-530.15</v>
      </c>
      <c r="V71" s="180"/>
      <c r="W71" s="228">
        <f t="shared" si="14"/>
        <v>0.56258</v>
      </c>
    </row>
    <row r="72" spans="1:23" ht="15">
      <c r="A72" s="149"/>
      <c r="B72" s="149" t="s">
        <v>241</v>
      </c>
      <c r="C72" s="167">
        <v>17085.52</v>
      </c>
      <c r="D72" s="149"/>
      <c r="E72" s="167">
        <v>18375</v>
      </c>
      <c r="F72" s="149"/>
      <c r="G72" s="167">
        <f t="shared" si="21"/>
        <v>-1289.48</v>
      </c>
      <c r="H72" s="149"/>
      <c r="I72" s="168">
        <f t="shared" si="22"/>
        <v>0.92982</v>
      </c>
      <c r="J72" s="149"/>
      <c r="K72" s="177">
        <v>17085.52</v>
      </c>
      <c r="L72" s="177"/>
      <c r="M72" s="177">
        <v>18375</v>
      </c>
      <c r="N72" s="170"/>
      <c r="O72" s="171">
        <f t="shared" si="17"/>
        <v>-1289.48</v>
      </c>
      <c r="P72" s="170"/>
      <c r="Q72" s="172">
        <f t="shared" si="18"/>
        <v>0.92982</v>
      </c>
      <c r="R72" s="173"/>
      <c r="S72" s="178">
        <v>32500</v>
      </c>
      <c r="T72" s="174"/>
      <c r="U72" s="179">
        <f t="shared" si="13"/>
        <v>-15414.48</v>
      </c>
      <c r="V72" s="180"/>
      <c r="W72" s="228">
        <f t="shared" si="14"/>
        <v>0.52571</v>
      </c>
    </row>
    <row r="73" spans="1:23" ht="15">
      <c r="A73" s="149"/>
      <c r="B73" s="149" t="s">
        <v>242</v>
      </c>
      <c r="C73" s="167">
        <v>1261.9</v>
      </c>
      <c r="D73" s="149"/>
      <c r="E73" s="167">
        <v>910</v>
      </c>
      <c r="F73" s="149"/>
      <c r="G73" s="167">
        <f t="shared" si="21"/>
        <v>351.9</v>
      </c>
      <c r="H73" s="149"/>
      <c r="I73" s="168">
        <f t="shared" si="22"/>
        <v>1.3867</v>
      </c>
      <c r="J73" s="149"/>
      <c r="K73" s="177">
        <v>1261.9</v>
      </c>
      <c r="L73" s="177"/>
      <c r="M73" s="177">
        <v>910</v>
      </c>
      <c r="N73" s="170"/>
      <c r="O73" s="171">
        <f t="shared" si="17"/>
        <v>351.9</v>
      </c>
      <c r="P73" s="170"/>
      <c r="Q73" s="172">
        <f t="shared" si="18"/>
        <v>1.3867</v>
      </c>
      <c r="R73" s="173"/>
      <c r="S73" s="178">
        <v>1560</v>
      </c>
      <c r="T73" s="174"/>
      <c r="U73" s="179">
        <f t="shared" si="13"/>
        <v>-298.1</v>
      </c>
      <c r="V73" s="180"/>
      <c r="W73" s="228">
        <f t="shared" si="14"/>
        <v>0.80891</v>
      </c>
    </row>
    <row r="74" spans="1:23" ht="15">
      <c r="A74" s="149"/>
      <c r="B74" s="149" t="s">
        <v>243</v>
      </c>
      <c r="C74" s="167">
        <v>1898.08</v>
      </c>
      <c r="D74" s="149"/>
      <c r="E74" s="167">
        <v>3500</v>
      </c>
      <c r="F74" s="149"/>
      <c r="G74" s="167">
        <f t="shared" si="21"/>
        <v>-1601.92</v>
      </c>
      <c r="H74" s="149"/>
      <c r="I74" s="168">
        <f t="shared" si="22"/>
        <v>0.54231</v>
      </c>
      <c r="J74" s="149"/>
      <c r="K74" s="177">
        <v>1898.08</v>
      </c>
      <c r="L74" s="177"/>
      <c r="M74" s="177">
        <v>3500</v>
      </c>
      <c r="N74" s="170"/>
      <c r="O74" s="171">
        <f t="shared" si="17"/>
        <v>-1601.92</v>
      </c>
      <c r="P74" s="170"/>
      <c r="Q74" s="172">
        <f t="shared" si="18"/>
        <v>0.54231</v>
      </c>
      <c r="R74" s="173"/>
      <c r="S74" s="178">
        <v>6000</v>
      </c>
      <c r="T74" s="174"/>
      <c r="U74" s="179">
        <f t="shared" si="13"/>
        <v>-4101.92</v>
      </c>
      <c r="V74" s="180"/>
      <c r="W74" s="228">
        <f t="shared" si="14"/>
        <v>0.31635</v>
      </c>
    </row>
    <row r="75" spans="1:23" ht="15">
      <c r="A75" s="149"/>
      <c r="B75" s="149" t="s">
        <v>244</v>
      </c>
      <c r="C75" s="167">
        <v>16360</v>
      </c>
      <c r="D75" s="149"/>
      <c r="E75" s="167">
        <v>59416.84</v>
      </c>
      <c r="F75" s="149"/>
      <c r="G75" s="167">
        <f t="shared" si="21"/>
        <v>-43056.84</v>
      </c>
      <c r="H75" s="149"/>
      <c r="I75" s="168">
        <f t="shared" si="22"/>
        <v>0.27534</v>
      </c>
      <c r="J75" s="149"/>
      <c r="K75" s="177">
        <v>16360</v>
      </c>
      <c r="L75" s="177"/>
      <c r="M75" s="177">
        <v>59416.84</v>
      </c>
      <c r="N75" s="170"/>
      <c r="O75" s="171">
        <f t="shared" si="17"/>
        <v>-43056.84</v>
      </c>
      <c r="P75" s="170"/>
      <c r="Q75" s="172">
        <f t="shared" si="18"/>
        <v>0.27534</v>
      </c>
      <c r="R75" s="173"/>
      <c r="S75" s="178">
        <v>104684</v>
      </c>
      <c r="T75" s="174"/>
      <c r="U75" s="179">
        <f t="shared" si="13"/>
        <v>-88324</v>
      </c>
      <c r="V75" s="180"/>
      <c r="W75" s="228">
        <f t="shared" si="14"/>
        <v>0.15628</v>
      </c>
    </row>
    <row r="76" spans="1:23" ht="15">
      <c r="A76" s="149"/>
      <c r="B76" s="149" t="s">
        <v>245</v>
      </c>
      <c r="C76" s="167">
        <v>80.86</v>
      </c>
      <c r="D76" s="149"/>
      <c r="E76" s="167">
        <v>6631.35</v>
      </c>
      <c r="F76" s="149"/>
      <c r="G76" s="167">
        <f t="shared" si="21"/>
        <v>-6550.49</v>
      </c>
      <c r="H76" s="149"/>
      <c r="I76" s="168">
        <f t="shared" si="22"/>
        <v>0.01219</v>
      </c>
      <c r="J76" s="149"/>
      <c r="K76" s="177">
        <v>80.86</v>
      </c>
      <c r="L76" s="177"/>
      <c r="M76" s="177">
        <v>6631.35</v>
      </c>
      <c r="N76" s="170"/>
      <c r="O76" s="171">
        <f t="shared" si="17"/>
        <v>-6550.49</v>
      </c>
      <c r="P76" s="170"/>
      <c r="Q76" s="172">
        <f t="shared" si="18"/>
        <v>0.01219</v>
      </c>
      <c r="R76" s="173"/>
      <c r="S76" s="178">
        <v>11470.04</v>
      </c>
      <c r="T76" s="174"/>
      <c r="U76" s="179">
        <f t="shared" si="13"/>
        <v>-11389.18</v>
      </c>
      <c r="V76" s="180"/>
      <c r="W76" s="228">
        <f t="shared" si="14"/>
        <v>0.00705</v>
      </c>
    </row>
    <row r="77" spans="1:23" ht="15">
      <c r="A77" s="149"/>
      <c r="B77" s="149" t="s">
        <v>246</v>
      </c>
      <c r="C77" s="167">
        <v>0</v>
      </c>
      <c r="D77" s="149"/>
      <c r="E77" s="167">
        <v>700</v>
      </c>
      <c r="F77" s="149"/>
      <c r="G77" s="167">
        <f t="shared" si="21"/>
        <v>-700</v>
      </c>
      <c r="H77" s="149"/>
      <c r="I77" s="168">
        <f t="shared" si="22"/>
        <v>0</v>
      </c>
      <c r="J77" s="149"/>
      <c r="K77" s="177">
        <v>0</v>
      </c>
      <c r="L77" s="177"/>
      <c r="M77" s="177">
        <v>700</v>
      </c>
      <c r="N77" s="170"/>
      <c r="O77" s="171">
        <f t="shared" si="17"/>
        <v>-700</v>
      </c>
      <c r="P77" s="170"/>
      <c r="Q77" s="172">
        <f t="shared" si="18"/>
        <v>0</v>
      </c>
      <c r="R77" s="173"/>
      <c r="S77" s="178">
        <v>1200</v>
      </c>
      <c r="T77" s="174"/>
      <c r="U77" s="179">
        <f t="shared" si="13"/>
        <v>-1200</v>
      </c>
      <c r="V77" s="180"/>
      <c r="W77" s="228">
        <f t="shared" si="14"/>
        <v>0</v>
      </c>
    </row>
    <row r="78" spans="1:23" ht="15">
      <c r="A78" s="149"/>
      <c r="B78" s="149" t="s">
        <v>247</v>
      </c>
      <c r="C78" s="167">
        <v>668.62</v>
      </c>
      <c r="D78" s="149"/>
      <c r="E78" s="167">
        <v>700</v>
      </c>
      <c r="F78" s="149"/>
      <c r="G78" s="167">
        <f t="shared" si="21"/>
        <v>-31.38</v>
      </c>
      <c r="H78" s="149"/>
      <c r="I78" s="168">
        <f t="shared" si="22"/>
        <v>0.95517</v>
      </c>
      <c r="J78" s="149"/>
      <c r="K78" s="177">
        <v>668.62</v>
      </c>
      <c r="L78" s="177"/>
      <c r="M78" s="177">
        <v>700</v>
      </c>
      <c r="N78" s="170"/>
      <c r="O78" s="171">
        <f t="shared" si="17"/>
        <v>-31.38</v>
      </c>
      <c r="P78" s="170"/>
      <c r="Q78" s="172">
        <f t="shared" si="18"/>
        <v>0.95517</v>
      </c>
      <c r="R78" s="173"/>
      <c r="S78" s="178">
        <v>1200</v>
      </c>
      <c r="T78" s="174"/>
      <c r="U78" s="179">
        <f t="shared" si="13"/>
        <v>-531.38</v>
      </c>
      <c r="V78" s="180"/>
      <c r="W78" s="228">
        <f t="shared" si="14"/>
        <v>0.55718</v>
      </c>
    </row>
    <row r="79" spans="1:23" ht="15">
      <c r="A79" s="149"/>
      <c r="B79" s="149" t="s">
        <v>248</v>
      </c>
      <c r="C79" s="167">
        <v>0</v>
      </c>
      <c r="D79" s="149"/>
      <c r="E79" s="167">
        <v>700</v>
      </c>
      <c r="F79" s="149"/>
      <c r="G79" s="167">
        <f t="shared" si="21"/>
        <v>-700</v>
      </c>
      <c r="H79" s="149"/>
      <c r="I79" s="168">
        <f t="shared" si="22"/>
        <v>0</v>
      </c>
      <c r="J79" s="149"/>
      <c r="K79" s="177">
        <v>0</v>
      </c>
      <c r="L79" s="177"/>
      <c r="M79" s="177">
        <v>700</v>
      </c>
      <c r="N79" s="170"/>
      <c r="O79" s="171">
        <f t="shared" si="17"/>
        <v>-700</v>
      </c>
      <c r="P79" s="170"/>
      <c r="Q79" s="172">
        <f t="shared" si="18"/>
        <v>0</v>
      </c>
      <c r="R79" s="173"/>
      <c r="S79" s="178">
        <v>1200</v>
      </c>
      <c r="T79" s="174"/>
      <c r="U79" s="179">
        <f t="shared" si="13"/>
        <v>-1200</v>
      </c>
      <c r="V79" s="180"/>
      <c r="W79" s="228">
        <f t="shared" si="14"/>
        <v>0</v>
      </c>
    </row>
    <row r="80" spans="1:23" ht="15">
      <c r="A80" s="149"/>
      <c r="B80" s="149" t="s">
        <v>249</v>
      </c>
      <c r="C80" s="167">
        <v>0</v>
      </c>
      <c r="D80" s="149"/>
      <c r="E80" s="167">
        <v>700</v>
      </c>
      <c r="F80" s="149"/>
      <c r="G80" s="167">
        <f t="shared" si="21"/>
        <v>-700</v>
      </c>
      <c r="H80" s="149"/>
      <c r="I80" s="168">
        <f t="shared" si="22"/>
        <v>0</v>
      </c>
      <c r="J80" s="149"/>
      <c r="K80" s="177">
        <v>0</v>
      </c>
      <c r="L80" s="177"/>
      <c r="M80" s="177">
        <v>700</v>
      </c>
      <c r="N80" s="170"/>
      <c r="O80" s="171">
        <f t="shared" si="17"/>
        <v>-700</v>
      </c>
      <c r="P80" s="170"/>
      <c r="Q80" s="172">
        <f t="shared" si="18"/>
        <v>0</v>
      </c>
      <c r="R80" s="173"/>
      <c r="S80" s="178">
        <v>1200</v>
      </c>
      <c r="T80" s="174"/>
      <c r="U80" s="179">
        <f t="shared" si="13"/>
        <v>-1200</v>
      </c>
      <c r="V80" s="180"/>
      <c r="W80" s="228">
        <f t="shared" si="14"/>
        <v>0</v>
      </c>
    </row>
    <row r="81" spans="1:23" ht="15">
      <c r="A81" s="149"/>
      <c r="B81" s="149" t="s">
        <v>250</v>
      </c>
      <c r="C81" s="167">
        <v>13.88</v>
      </c>
      <c r="D81" s="149"/>
      <c r="E81" s="167">
        <v>700</v>
      </c>
      <c r="F81" s="149"/>
      <c r="G81" s="167">
        <f t="shared" si="21"/>
        <v>-686.12</v>
      </c>
      <c r="H81" s="149"/>
      <c r="I81" s="168">
        <f t="shared" si="22"/>
        <v>0.01983</v>
      </c>
      <c r="J81" s="149"/>
      <c r="K81" s="177">
        <v>13.88</v>
      </c>
      <c r="L81" s="177"/>
      <c r="M81" s="177">
        <v>700</v>
      </c>
      <c r="N81" s="170"/>
      <c r="O81" s="171">
        <f t="shared" si="17"/>
        <v>-686.12</v>
      </c>
      <c r="P81" s="170"/>
      <c r="Q81" s="172">
        <f t="shared" si="18"/>
        <v>0.01983</v>
      </c>
      <c r="R81" s="173"/>
      <c r="S81" s="178">
        <v>1200</v>
      </c>
      <c r="T81" s="174"/>
      <c r="U81" s="179">
        <f t="shared" si="13"/>
        <v>-1186.12</v>
      </c>
      <c r="V81" s="180"/>
      <c r="W81" s="228">
        <f t="shared" si="14"/>
        <v>0.01157</v>
      </c>
    </row>
    <row r="82" spans="1:23" ht="15">
      <c r="A82" s="149"/>
      <c r="B82" s="149" t="s">
        <v>251</v>
      </c>
      <c r="C82" s="167">
        <v>0</v>
      </c>
      <c r="D82" s="149"/>
      <c r="E82" s="167">
        <v>259</v>
      </c>
      <c r="F82" s="149"/>
      <c r="G82" s="167">
        <f t="shared" si="21"/>
        <v>-259</v>
      </c>
      <c r="H82" s="149"/>
      <c r="I82" s="168">
        <f t="shared" si="22"/>
        <v>0</v>
      </c>
      <c r="J82" s="149"/>
      <c r="K82" s="177">
        <v>0</v>
      </c>
      <c r="L82" s="177"/>
      <c r="M82" s="177">
        <v>259</v>
      </c>
      <c r="N82" s="170"/>
      <c r="O82" s="171">
        <f t="shared" si="17"/>
        <v>-259</v>
      </c>
      <c r="P82" s="170"/>
      <c r="Q82" s="172">
        <f t="shared" si="18"/>
        <v>0</v>
      </c>
      <c r="R82" s="173"/>
      <c r="S82" s="178">
        <v>444</v>
      </c>
      <c r="T82" s="174"/>
      <c r="U82" s="179">
        <f t="shared" si="13"/>
        <v>-444</v>
      </c>
      <c r="V82" s="180"/>
      <c r="W82" s="228">
        <f t="shared" si="14"/>
        <v>0</v>
      </c>
    </row>
    <row r="83" spans="1:23" ht="15">
      <c r="A83" s="149"/>
      <c r="B83" s="149" t="s">
        <v>252</v>
      </c>
      <c r="C83" s="167">
        <v>1563.81</v>
      </c>
      <c r="D83" s="149"/>
      <c r="E83" s="167">
        <v>8435.72</v>
      </c>
      <c r="F83" s="149"/>
      <c r="G83" s="167">
        <f t="shared" si="21"/>
        <v>-6871.91</v>
      </c>
      <c r="H83" s="149"/>
      <c r="I83" s="168">
        <f t="shared" si="22"/>
        <v>0.18538</v>
      </c>
      <c r="J83" s="149"/>
      <c r="K83" s="177">
        <v>1563.81</v>
      </c>
      <c r="L83" s="177"/>
      <c r="M83" s="177">
        <v>8435.72</v>
      </c>
      <c r="N83" s="170"/>
      <c r="O83" s="171">
        <f t="shared" si="17"/>
        <v>-6871.91</v>
      </c>
      <c r="P83" s="170"/>
      <c r="Q83" s="172">
        <f t="shared" si="18"/>
        <v>0.18538</v>
      </c>
      <c r="R83" s="173"/>
      <c r="S83" s="178">
        <v>14860.01</v>
      </c>
      <c r="T83" s="174"/>
      <c r="U83" s="179">
        <f t="shared" si="13"/>
        <v>-13296.2</v>
      </c>
      <c r="V83" s="180"/>
      <c r="W83" s="228">
        <f t="shared" si="14"/>
        <v>0.10524</v>
      </c>
    </row>
    <row r="84" spans="1:23" ht="15">
      <c r="A84" s="149"/>
      <c r="B84" s="149" t="s">
        <v>253</v>
      </c>
      <c r="C84" s="167">
        <v>19655.99</v>
      </c>
      <c r="D84" s="149"/>
      <c r="E84" s="167">
        <v>39272.16</v>
      </c>
      <c r="F84" s="149"/>
      <c r="G84" s="167">
        <f t="shared" si="21"/>
        <v>-19616.17</v>
      </c>
      <c r="H84" s="149"/>
      <c r="I84" s="168">
        <f t="shared" si="22"/>
        <v>0.50051</v>
      </c>
      <c r="J84" s="149"/>
      <c r="K84" s="177">
        <v>19655.99</v>
      </c>
      <c r="L84" s="177"/>
      <c r="M84" s="177">
        <v>39272.16</v>
      </c>
      <c r="N84" s="170"/>
      <c r="O84" s="171">
        <f t="shared" si="17"/>
        <v>-19616.17</v>
      </c>
      <c r="P84" s="170"/>
      <c r="Q84" s="172">
        <f t="shared" si="18"/>
        <v>0.50051</v>
      </c>
      <c r="R84" s="173"/>
      <c r="S84" s="178">
        <v>68140.03</v>
      </c>
      <c r="T84" s="174"/>
      <c r="U84" s="179">
        <f t="shared" si="13"/>
        <v>-48484.04</v>
      </c>
      <c r="V84" s="180"/>
      <c r="W84" s="228">
        <f t="shared" si="14"/>
        <v>0.28846</v>
      </c>
    </row>
    <row r="85" spans="1:23" ht="15">
      <c r="A85" s="149"/>
      <c r="B85" s="149" t="s">
        <v>254</v>
      </c>
      <c r="C85" s="167">
        <v>9813.6</v>
      </c>
      <c r="D85" s="149"/>
      <c r="E85" s="167">
        <v>4506</v>
      </c>
      <c r="F85" s="149"/>
      <c r="G85" s="167">
        <f t="shared" si="21"/>
        <v>5307.6</v>
      </c>
      <c r="H85" s="149"/>
      <c r="I85" s="168">
        <f t="shared" si="22"/>
        <v>2.1779</v>
      </c>
      <c r="J85" s="149"/>
      <c r="K85" s="177">
        <v>9813.6</v>
      </c>
      <c r="L85" s="177"/>
      <c r="M85" s="177">
        <v>4506</v>
      </c>
      <c r="N85" s="170"/>
      <c r="O85" s="171">
        <f t="shared" si="17"/>
        <v>5307.6</v>
      </c>
      <c r="P85" s="170"/>
      <c r="Q85" s="172">
        <f t="shared" si="18"/>
        <v>2.1779</v>
      </c>
      <c r="R85" s="173"/>
      <c r="S85" s="178">
        <v>16781</v>
      </c>
      <c r="T85" s="174"/>
      <c r="U85" s="179">
        <f t="shared" si="13"/>
        <v>-6967.4</v>
      </c>
      <c r="V85" s="180"/>
      <c r="W85" s="228">
        <f t="shared" si="14"/>
        <v>0.5848</v>
      </c>
    </row>
    <row r="86" spans="1:23" ht="15">
      <c r="A86" s="149"/>
      <c r="B86" s="149" t="s">
        <v>255</v>
      </c>
      <c r="C86" s="167">
        <v>0</v>
      </c>
      <c r="D86" s="149"/>
      <c r="E86" s="167">
        <v>15428</v>
      </c>
      <c r="F86" s="149"/>
      <c r="G86" s="167">
        <f t="shared" si="21"/>
        <v>-15428</v>
      </c>
      <c r="H86" s="149"/>
      <c r="I86" s="168">
        <f t="shared" si="22"/>
        <v>0</v>
      </c>
      <c r="J86" s="149"/>
      <c r="K86" s="177">
        <v>0</v>
      </c>
      <c r="L86" s="177"/>
      <c r="M86" s="177">
        <v>15428</v>
      </c>
      <c r="N86" s="170"/>
      <c r="O86" s="171">
        <f t="shared" si="17"/>
        <v>-15428</v>
      </c>
      <c r="P86" s="170"/>
      <c r="Q86" s="172">
        <f t="shared" si="18"/>
        <v>0</v>
      </c>
      <c r="R86" s="173"/>
      <c r="S86" s="178">
        <v>26448</v>
      </c>
      <c r="T86" s="174"/>
      <c r="U86" s="179">
        <f t="shared" si="13"/>
        <v>-26448</v>
      </c>
      <c r="V86" s="180"/>
      <c r="W86" s="228">
        <f t="shared" si="14"/>
        <v>0</v>
      </c>
    </row>
    <row r="87" spans="1:23" ht="15">
      <c r="A87" s="149"/>
      <c r="B87" s="149" t="s">
        <v>256</v>
      </c>
      <c r="C87" s="167">
        <v>912.86</v>
      </c>
      <c r="D87" s="149"/>
      <c r="E87" s="167">
        <v>3340</v>
      </c>
      <c r="F87" s="149"/>
      <c r="G87" s="167">
        <f t="shared" si="21"/>
        <v>-2427.14</v>
      </c>
      <c r="H87" s="149"/>
      <c r="I87" s="168">
        <f t="shared" si="22"/>
        <v>0.27331</v>
      </c>
      <c r="J87" s="149"/>
      <c r="K87" s="177">
        <v>912.86</v>
      </c>
      <c r="L87" s="177"/>
      <c r="M87" s="177">
        <v>3340</v>
      </c>
      <c r="N87" s="170"/>
      <c r="O87" s="171">
        <f t="shared" si="17"/>
        <v>-2427.14</v>
      </c>
      <c r="P87" s="170"/>
      <c r="Q87" s="172">
        <f t="shared" si="18"/>
        <v>0.27331</v>
      </c>
      <c r="R87" s="173"/>
      <c r="S87" s="178">
        <v>5720</v>
      </c>
      <c r="T87" s="174"/>
      <c r="U87" s="179">
        <f t="shared" si="13"/>
        <v>-4807.14</v>
      </c>
      <c r="V87" s="180"/>
      <c r="W87" s="228">
        <f t="shared" si="14"/>
        <v>0.15959</v>
      </c>
    </row>
    <row r="88" spans="1:23" ht="15">
      <c r="A88" s="149"/>
      <c r="B88" s="149" t="s">
        <v>257</v>
      </c>
      <c r="C88" s="167">
        <v>1485.2</v>
      </c>
      <c r="D88" s="149"/>
      <c r="E88" s="167">
        <v>1715</v>
      </c>
      <c r="F88" s="149"/>
      <c r="G88" s="167">
        <f t="shared" si="21"/>
        <v>-229.8</v>
      </c>
      <c r="H88" s="149"/>
      <c r="I88" s="168">
        <f t="shared" si="22"/>
        <v>0.86601</v>
      </c>
      <c r="J88" s="149"/>
      <c r="K88" s="177">
        <v>1485.2</v>
      </c>
      <c r="L88" s="177"/>
      <c r="M88" s="177">
        <v>1715</v>
      </c>
      <c r="N88" s="170"/>
      <c r="O88" s="171">
        <f t="shared" si="17"/>
        <v>-229.8</v>
      </c>
      <c r="P88" s="170"/>
      <c r="Q88" s="172">
        <f t="shared" si="18"/>
        <v>0.86601</v>
      </c>
      <c r="R88" s="173"/>
      <c r="S88" s="178">
        <v>2940</v>
      </c>
      <c r="T88" s="174"/>
      <c r="U88" s="179">
        <f t="shared" si="13"/>
        <v>-1454.8</v>
      </c>
      <c r="V88" s="180"/>
      <c r="W88" s="228">
        <f t="shared" si="14"/>
        <v>0.50517</v>
      </c>
    </row>
    <row r="89" spans="1:23" ht="15">
      <c r="A89" s="149"/>
      <c r="B89" s="149" t="s">
        <v>258</v>
      </c>
      <c r="C89" s="167">
        <v>15015</v>
      </c>
      <c r="D89" s="149"/>
      <c r="E89" s="167">
        <v>70403.56</v>
      </c>
      <c r="F89" s="149"/>
      <c r="G89" s="167">
        <f t="shared" si="21"/>
        <v>-55388.56</v>
      </c>
      <c r="H89" s="149"/>
      <c r="I89" s="168">
        <f t="shared" si="22"/>
        <v>0.21327</v>
      </c>
      <c r="J89" s="149"/>
      <c r="K89" s="177">
        <v>15015</v>
      </c>
      <c r="L89" s="177"/>
      <c r="M89" s="177">
        <v>70403.56</v>
      </c>
      <c r="N89" s="170"/>
      <c r="O89" s="171">
        <f t="shared" si="17"/>
        <v>-55388.56</v>
      </c>
      <c r="P89" s="170"/>
      <c r="Q89" s="172">
        <f t="shared" si="18"/>
        <v>0.21327</v>
      </c>
      <c r="R89" s="173"/>
      <c r="S89" s="178">
        <v>121100</v>
      </c>
      <c r="T89" s="174"/>
      <c r="U89" s="179">
        <f t="shared" si="13"/>
        <v>-106085</v>
      </c>
      <c r="V89" s="180"/>
      <c r="W89" s="228">
        <f t="shared" si="14"/>
        <v>0.12399</v>
      </c>
    </row>
    <row r="90" spans="1:23" ht="15">
      <c r="A90" s="149"/>
      <c r="B90" s="149" t="s">
        <v>259</v>
      </c>
      <c r="C90" s="167">
        <v>0</v>
      </c>
      <c r="D90" s="149"/>
      <c r="E90" s="167">
        <v>600</v>
      </c>
      <c r="F90" s="149"/>
      <c r="G90" s="167">
        <f t="shared" si="21"/>
        <v>-600</v>
      </c>
      <c r="H90" s="149"/>
      <c r="I90" s="168">
        <f t="shared" si="22"/>
        <v>0</v>
      </c>
      <c r="J90" s="149"/>
      <c r="K90" s="177">
        <v>0</v>
      </c>
      <c r="L90" s="177"/>
      <c r="M90" s="177">
        <v>600</v>
      </c>
      <c r="N90" s="170"/>
      <c r="O90" s="171">
        <f t="shared" si="17"/>
        <v>-600</v>
      </c>
      <c r="P90" s="170"/>
      <c r="Q90" s="172">
        <f t="shared" si="18"/>
        <v>0</v>
      </c>
      <c r="R90" s="173"/>
      <c r="S90" s="178">
        <v>900</v>
      </c>
      <c r="T90" s="174"/>
      <c r="U90" s="179">
        <f t="shared" si="13"/>
        <v>-900</v>
      </c>
      <c r="V90" s="180"/>
      <c r="W90" s="228">
        <f t="shared" si="14"/>
        <v>0</v>
      </c>
    </row>
    <row r="91" spans="1:23" ht="15">
      <c r="A91" s="149"/>
      <c r="B91" s="149" t="s">
        <v>260</v>
      </c>
      <c r="C91" s="167">
        <v>0</v>
      </c>
      <c r="D91" s="149"/>
      <c r="E91" s="167">
        <v>0</v>
      </c>
      <c r="F91" s="149"/>
      <c r="G91" s="167">
        <f t="shared" si="21"/>
        <v>0</v>
      </c>
      <c r="H91" s="149"/>
      <c r="I91" s="168">
        <f t="shared" si="22"/>
        <v>0</v>
      </c>
      <c r="J91" s="149"/>
      <c r="K91" s="177">
        <v>0</v>
      </c>
      <c r="L91" s="177"/>
      <c r="M91" s="177">
        <v>0</v>
      </c>
      <c r="N91" s="170"/>
      <c r="O91" s="171">
        <f t="shared" si="17"/>
        <v>0</v>
      </c>
      <c r="P91" s="170"/>
      <c r="Q91" s="172">
        <f t="shared" si="18"/>
        <v>0</v>
      </c>
      <c r="R91" s="173"/>
      <c r="S91" s="178">
        <v>8900</v>
      </c>
      <c r="T91" s="174"/>
      <c r="U91" s="179">
        <f t="shared" si="13"/>
        <v>-8900</v>
      </c>
      <c r="V91" s="180"/>
      <c r="W91" s="228">
        <f t="shared" si="14"/>
        <v>0</v>
      </c>
    </row>
    <row r="92" spans="1:23" ht="15">
      <c r="A92" s="149"/>
      <c r="B92" s="149" t="s">
        <v>261</v>
      </c>
      <c r="C92" s="167">
        <v>900</v>
      </c>
      <c r="D92" s="149"/>
      <c r="E92" s="167">
        <v>10539</v>
      </c>
      <c r="F92" s="149"/>
      <c r="G92" s="167">
        <f t="shared" si="21"/>
        <v>-9639</v>
      </c>
      <c r="H92" s="149"/>
      <c r="I92" s="168">
        <f t="shared" si="22"/>
        <v>0.0854</v>
      </c>
      <c r="J92" s="149"/>
      <c r="K92" s="177">
        <v>900</v>
      </c>
      <c r="L92" s="177"/>
      <c r="M92" s="177">
        <v>10539</v>
      </c>
      <c r="N92" s="170"/>
      <c r="O92" s="171">
        <f t="shared" si="17"/>
        <v>-9639</v>
      </c>
      <c r="P92" s="170"/>
      <c r="Q92" s="172">
        <f t="shared" si="18"/>
        <v>0.0854</v>
      </c>
      <c r="R92" s="173"/>
      <c r="S92" s="178">
        <v>15924</v>
      </c>
      <c r="T92" s="174"/>
      <c r="U92" s="179">
        <f t="shared" si="13"/>
        <v>-15024</v>
      </c>
      <c r="V92" s="180"/>
      <c r="W92" s="228">
        <f t="shared" si="14"/>
        <v>0.05652</v>
      </c>
    </row>
    <row r="93" spans="1:23" ht="15">
      <c r="A93" s="149"/>
      <c r="B93" s="149" t="s">
        <v>262</v>
      </c>
      <c r="C93" s="167">
        <v>350</v>
      </c>
      <c r="D93" s="149"/>
      <c r="E93" s="167">
        <v>700</v>
      </c>
      <c r="F93" s="149"/>
      <c r="G93" s="167">
        <f t="shared" si="21"/>
        <v>-350</v>
      </c>
      <c r="H93" s="149"/>
      <c r="I93" s="168">
        <f t="shared" si="22"/>
        <v>0.5</v>
      </c>
      <c r="J93" s="149"/>
      <c r="K93" s="177">
        <v>350</v>
      </c>
      <c r="L93" s="177"/>
      <c r="M93" s="177">
        <v>700</v>
      </c>
      <c r="N93" s="170"/>
      <c r="O93" s="171">
        <f t="shared" si="17"/>
        <v>-350</v>
      </c>
      <c r="P93" s="170"/>
      <c r="Q93" s="172">
        <f t="shared" si="18"/>
        <v>0.5</v>
      </c>
      <c r="R93" s="173"/>
      <c r="S93" s="178">
        <v>1200</v>
      </c>
      <c r="T93" s="174"/>
      <c r="U93" s="179">
        <f t="shared" si="13"/>
        <v>-850</v>
      </c>
      <c r="V93" s="180"/>
      <c r="W93" s="228">
        <f t="shared" si="14"/>
        <v>0.29167</v>
      </c>
    </row>
    <row r="94" spans="1:23" ht="15">
      <c r="A94" s="149"/>
      <c r="B94" s="149" t="s">
        <v>263</v>
      </c>
      <c r="C94" s="167">
        <v>32325.08</v>
      </c>
      <c r="D94" s="149"/>
      <c r="E94" s="167">
        <v>41048.85</v>
      </c>
      <c r="F94" s="149"/>
      <c r="G94" s="167">
        <f t="shared" si="21"/>
        <v>-8723.77</v>
      </c>
      <c r="H94" s="149"/>
      <c r="I94" s="168">
        <f t="shared" si="22"/>
        <v>0.78748</v>
      </c>
      <c r="J94" s="149"/>
      <c r="K94" s="177">
        <v>32325.08</v>
      </c>
      <c r="L94" s="177"/>
      <c r="M94" s="177">
        <v>41048.85</v>
      </c>
      <c r="N94" s="170"/>
      <c r="O94" s="171">
        <f t="shared" si="17"/>
        <v>-8723.77</v>
      </c>
      <c r="P94" s="170"/>
      <c r="Q94" s="172">
        <f t="shared" si="18"/>
        <v>0.78748</v>
      </c>
      <c r="R94" s="173"/>
      <c r="S94" s="178">
        <v>74900.07</v>
      </c>
      <c r="T94" s="174"/>
      <c r="U94" s="179">
        <f t="shared" si="13"/>
        <v>-42574.99</v>
      </c>
      <c r="V94" s="180"/>
      <c r="W94" s="228">
        <f t="shared" si="14"/>
        <v>0.43158</v>
      </c>
    </row>
    <row r="95" spans="1:23" ht="15">
      <c r="A95" s="149"/>
      <c r="B95" s="149" t="s">
        <v>264</v>
      </c>
      <c r="C95" s="167">
        <v>7123.71</v>
      </c>
      <c r="D95" s="149"/>
      <c r="E95" s="167">
        <v>12843.97</v>
      </c>
      <c r="F95" s="149"/>
      <c r="G95" s="167">
        <f t="shared" si="21"/>
        <v>-5720.26</v>
      </c>
      <c r="H95" s="149"/>
      <c r="I95" s="168">
        <f t="shared" si="22"/>
        <v>0.55463</v>
      </c>
      <c r="J95" s="149"/>
      <c r="K95" s="177">
        <v>7123.71</v>
      </c>
      <c r="L95" s="177"/>
      <c r="M95" s="177">
        <v>12843.97</v>
      </c>
      <c r="N95" s="170"/>
      <c r="O95" s="171">
        <f t="shared" si="17"/>
        <v>-5720.26</v>
      </c>
      <c r="P95" s="170"/>
      <c r="Q95" s="172">
        <f t="shared" si="18"/>
        <v>0.55463</v>
      </c>
      <c r="R95" s="173"/>
      <c r="S95" s="178">
        <v>22208.04</v>
      </c>
      <c r="T95" s="174"/>
      <c r="U95" s="179">
        <f t="shared" si="13"/>
        <v>-15084.33</v>
      </c>
      <c r="V95" s="180"/>
      <c r="W95" s="228">
        <f t="shared" si="14"/>
        <v>0.32077</v>
      </c>
    </row>
    <row r="96" spans="1:23" ht="15">
      <c r="A96" s="149"/>
      <c r="B96" s="149" t="s">
        <v>265</v>
      </c>
      <c r="C96" s="167">
        <v>0</v>
      </c>
      <c r="D96" s="149"/>
      <c r="E96" s="167">
        <v>2285.72</v>
      </c>
      <c r="F96" s="149"/>
      <c r="G96" s="167">
        <f t="shared" si="21"/>
        <v>-2285.72</v>
      </c>
      <c r="H96" s="149"/>
      <c r="I96" s="168">
        <f t="shared" si="22"/>
        <v>0</v>
      </c>
      <c r="J96" s="149"/>
      <c r="K96" s="177">
        <v>0</v>
      </c>
      <c r="L96" s="177"/>
      <c r="M96" s="177">
        <v>2285.72</v>
      </c>
      <c r="N96" s="170"/>
      <c r="O96" s="171">
        <f t="shared" si="17"/>
        <v>-2285.72</v>
      </c>
      <c r="P96" s="170"/>
      <c r="Q96" s="172">
        <f t="shared" si="18"/>
        <v>0</v>
      </c>
      <c r="R96" s="173"/>
      <c r="S96" s="178">
        <v>4000.01</v>
      </c>
      <c r="T96" s="174"/>
      <c r="U96" s="179">
        <f t="shared" si="13"/>
        <v>-4000.01</v>
      </c>
      <c r="V96" s="180"/>
      <c r="W96" s="228">
        <f t="shared" si="14"/>
        <v>0</v>
      </c>
    </row>
    <row r="97" spans="1:23" ht="15">
      <c r="A97" s="149"/>
      <c r="B97" s="149" t="s">
        <v>266</v>
      </c>
      <c r="C97" s="167">
        <v>6541.46</v>
      </c>
      <c r="D97" s="149"/>
      <c r="E97" s="167">
        <v>107756.66</v>
      </c>
      <c r="F97" s="149"/>
      <c r="G97" s="167">
        <f t="shared" si="21"/>
        <v>-101215.2</v>
      </c>
      <c r="H97" s="149"/>
      <c r="I97" s="168">
        <f t="shared" si="22"/>
        <v>0.06071</v>
      </c>
      <c r="J97" s="149"/>
      <c r="K97" s="177">
        <v>6541.46</v>
      </c>
      <c r="L97" s="177"/>
      <c r="M97" s="177">
        <v>107756.66</v>
      </c>
      <c r="N97" s="170"/>
      <c r="O97" s="171">
        <f t="shared" si="17"/>
        <v>-101215.2</v>
      </c>
      <c r="P97" s="170"/>
      <c r="Q97" s="172">
        <f t="shared" si="18"/>
        <v>0.06071</v>
      </c>
      <c r="R97" s="173"/>
      <c r="S97" s="178">
        <v>188218</v>
      </c>
      <c r="T97" s="174"/>
      <c r="U97" s="179">
        <f t="shared" si="13"/>
        <v>-181676.54</v>
      </c>
      <c r="V97" s="180"/>
      <c r="W97" s="228">
        <f t="shared" si="14"/>
        <v>0.03475</v>
      </c>
    </row>
    <row r="98" spans="1:23" ht="15">
      <c r="A98" s="149"/>
      <c r="B98" s="149" t="s">
        <v>267</v>
      </c>
      <c r="C98" s="167">
        <v>10660.63</v>
      </c>
      <c r="D98" s="149"/>
      <c r="E98" s="167">
        <v>44097.44</v>
      </c>
      <c r="F98" s="149"/>
      <c r="G98" s="167">
        <f t="shared" si="21"/>
        <v>-33436.81</v>
      </c>
      <c r="H98" s="149"/>
      <c r="I98" s="168">
        <f t="shared" si="22"/>
        <v>0.24175</v>
      </c>
      <c r="J98" s="149"/>
      <c r="K98" s="177">
        <v>10660.63</v>
      </c>
      <c r="L98" s="177"/>
      <c r="M98" s="177">
        <v>44097.44</v>
      </c>
      <c r="N98" s="170"/>
      <c r="O98" s="171">
        <f t="shared" si="17"/>
        <v>-33436.81</v>
      </c>
      <c r="P98" s="170"/>
      <c r="Q98" s="172">
        <f t="shared" si="18"/>
        <v>0.24175</v>
      </c>
      <c r="R98" s="173"/>
      <c r="S98" s="178">
        <v>81956</v>
      </c>
      <c r="T98" s="174"/>
      <c r="U98" s="179">
        <f t="shared" si="13"/>
        <v>-71295.37</v>
      </c>
      <c r="V98" s="180"/>
      <c r="W98" s="228">
        <f t="shared" si="14"/>
        <v>0.13008</v>
      </c>
    </row>
    <row r="99" spans="1:23" ht="15">
      <c r="A99" s="149"/>
      <c r="B99" s="149" t="s">
        <v>268</v>
      </c>
      <c r="C99" s="167">
        <v>11864.26</v>
      </c>
      <c r="D99" s="149"/>
      <c r="E99" s="167">
        <v>11200</v>
      </c>
      <c r="F99" s="149"/>
      <c r="G99" s="167">
        <f t="shared" si="21"/>
        <v>664.26</v>
      </c>
      <c r="H99" s="149"/>
      <c r="I99" s="168">
        <f t="shared" si="22"/>
        <v>1.05931</v>
      </c>
      <c r="J99" s="149"/>
      <c r="K99" s="177">
        <v>11864.26</v>
      </c>
      <c r="L99" s="177"/>
      <c r="M99" s="177">
        <v>11200</v>
      </c>
      <c r="N99" s="170"/>
      <c r="O99" s="171">
        <f t="shared" si="17"/>
        <v>664.26</v>
      </c>
      <c r="P99" s="170"/>
      <c r="Q99" s="172">
        <f t="shared" si="18"/>
        <v>1.05931</v>
      </c>
      <c r="R99" s="173"/>
      <c r="S99" s="178">
        <v>19200</v>
      </c>
      <c r="T99" s="174"/>
      <c r="U99" s="179">
        <f t="shared" si="13"/>
        <v>-7335.74</v>
      </c>
      <c r="V99" s="180"/>
      <c r="W99" s="228">
        <f t="shared" si="14"/>
        <v>0.61793</v>
      </c>
    </row>
    <row r="100" spans="1:23" ht="15">
      <c r="A100" s="149"/>
      <c r="B100" s="149" t="s">
        <v>269</v>
      </c>
      <c r="C100" s="167">
        <v>15300</v>
      </c>
      <c r="D100" s="149"/>
      <c r="E100" s="167">
        <v>13370</v>
      </c>
      <c r="F100" s="149"/>
      <c r="G100" s="167">
        <f t="shared" si="21"/>
        <v>1930</v>
      </c>
      <c r="H100" s="149"/>
      <c r="I100" s="168">
        <f t="shared" si="22"/>
        <v>1.14435</v>
      </c>
      <c r="J100" s="149"/>
      <c r="K100" s="177">
        <v>15300</v>
      </c>
      <c r="L100" s="177"/>
      <c r="M100" s="177">
        <v>13370</v>
      </c>
      <c r="N100" s="170"/>
      <c r="O100" s="171">
        <f t="shared" si="17"/>
        <v>1930</v>
      </c>
      <c r="P100" s="170"/>
      <c r="Q100" s="172">
        <f t="shared" si="18"/>
        <v>1.14435</v>
      </c>
      <c r="R100" s="173"/>
      <c r="S100" s="178">
        <v>22920</v>
      </c>
      <c r="T100" s="174"/>
      <c r="U100" s="179">
        <f t="shared" si="13"/>
        <v>-7620</v>
      </c>
      <c r="V100" s="180"/>
      <c r="W100" s="228">
        <f t="shared" si="14"/>
        <v>0.66754</v>
      </c>
    </row>
    <row r="101" spans="1:23" ht="15">
      <c r="A101" s="149"/>
      <c r="B101" s="149" t="s">
        <v>270</v>
      </c>
      <c r="C101" s="167">
        <v>977.37</v>
      </c>
      <c r="D101" s="149"/>
      <c r="E101" s="167">
        <v>1575</v>
      </c>
      <c r="F101" s="149"/>
      <c r="G101" s="167">
        <f t="shared" si="21"/>
        <v>-597.63</v>
      </c>
      <c r="H101" s="149"/>
      <c r="I101" s="168">
        <f t="shared" si="22"/>
        <v>0.62055</v>
      </c>
      <c r="J101" s="149"/>
      <c r="K101" s="177">
        <v>977.37</v>
      </c>
      <c r="L101" s="177"/>
      <c r="M101" s="177">
        <v>1575</v>
      </c>
      <c r="N101" s="170"/>
      <c r="O101" s="171">
        <f t="shared" si="17"/>
        <v>-597.63</v>
      </c>
      <c r="P101" s="170"/>
      <c r="Q101" s="172">
        <f t="shared" si="18"/>
        <v>0.62055</v>
      </c>
      <c r="R101" s="173"/>
      <c r="S101" s="178">
        <v>2700</v>
      </c>
      <c r="T101" s="174"/>
      <c r="U101" s="179">
        <f t="shared" si="13"/>
        <v>-1722.63</v>
      </c>
      <c r="V101" s="180"/>
      <c r="W101" s="228">
        <f t="shared" si="14"/>
        <v>0.36199</v>
      </c>
    </row>
    <row r="102" spans="1:23" ht="15">
      <c r="A102" s="149"/>
      <c r="B102" s="149" t="s">
        <v>271</v>
      </c>
      <c r="C102" s="167">
        <v>436.1</v>
      </c>
      <c r="D102" s="149"/>
      <c r="E102" s="167">
        <v>12571.44</v>
      </c>
      <c r="F102" s="149"/>
      <c r="G102" s="167">
        <f t="shared" si="21"/>
        <v>-12135.34</v>
      </c>
      <c r="H102" s="149"/>
      <c r="I102" s="168">
        <f t="shared" si="22"/>
        <v>0.03469</v>
      </c>
      <c r="J102" s="149"/>
      <c r="K102" s="177">
        <v>436.1</v>
      </c>
      <c r="L102" s="177"/>
      <c r="M102" s="177">
        <v>12571.44</v>
      </c>
      <c r="N102" s="170"/>
      <c r="O102" s="171">
        <f t="shared" si="17"/>
        <v>-12135.34</v>
      </c>
      <c r="P102" s="170"/>
      <c r="Q102" s="172">
        <f t="shared" si="18"/>
        <v>0.03469</v>
      </c>
      <c r="R102" s="173"/>
      <c r="S102" s="178">
        <v>22000</v>
      </c>
      <c r="T102" s="174"/>
      <c r="U102" s="179">
        <f t="shared" si="13"/>
        <v>-21563.9</v>
      </c>
      <c r="V102" s="180"/>
      <c r="W102" s="228">
        <f t="shared" si="14"/>
        <v>0.01982</v>
      </c>
    </row>
    <row r="103" spans="1:23" ht="15">
      <c r="A103" s="149"/>
      <c r="B103" s="149" t="s">
        <v>272</v>
      </c>
      <c r="C103" s="167">
        <v>141958.39</v>
      </c>
      <c r="D103" s="149"/>
      <c r="E103" s="167">
        <v>218672.56</v>
      </c>
      <c r="F103" s="149"/>
      <c r="G103" s="167">
        <f t="shared" si="21"/>
        <v>-76714.17</v>
      </c>
      <c r="H103" s="149"/>
      <c r="I103" s="168">
        <f t="shared" si="22"/>
        <v>0.64918</v>
      </c>
      <c r="J103" s="149"/>
      <c r="K103" s="177">
        <v>141958.39</v>
      </c>
      <c r="L103" s="177"/>
      <c r="M103" s="177">
        <v>218672.56</v>
      </c>
      <c r="N103" s="170"/>
      <c r="O103" s="171">
        <f t="shared" si="17"/>
        <v>-76714.17</v>
      </c>
      <c r="P103" s="170"/>
      <c r="Q103" s="172">
        <f t="shared" si="18"/>
        <v>0.64918</v>
      </c>
      <c r="R103" s="173"/>
      <c r="S103" s="178">
        <v>379304</v>
      </c>
      <c r="T103" s="174"/>
      <c r="U103" s="179">
        <f t="shared" si="13"/>
        <v>-237345.61</v>
      </c>
      <c r="V103" s="180"/>
      <c r="W103" s="228">
        <f t="shared" si="14"/>
        <v>0.37426</v>
      </c>
    </row>
    <row r="104" spans="1:23" ht="15">
      <c r="A104" s="149"/>
      <c r="B104" s="149" t="s">
        <v>273</v>
      </c>
      <c r="C104" s="167">
        <v>65787</v>
      </c>
      <c r="D104" s="149"/>
      <c r="E104" s="167">
        <v>37350</v>
      </c>
      <c r="F104" s="149"/>
      <c r="G104" s="167">
        <f t="shared" si="21"/>
        <v>28437</v>
      </c>
      <c r="H104" s="149"/>
      <c r="I104" s="168">
        <f t="shared" si="22"/>
        <v>1.76137</v>
      </c>
      <c r="J104" s="149"/>
      <c r="K104" s="177">
        <v>65787</v>
      </c>
      <c r="L104" s="177"/>
      <c r="M104" s="177">
        <v>37350</v>
      </c>
      <c r="N104" s="170"/>
      <c r="O104" s="171">
        <f t="shared" si="17"/>
        <v>28437</v>
      </c>
      <c r="P104" s="170"/>
      <c r="Q104" s="172">
        <f t="shared" si="18"/>
        <v>1.76137</v>
      </c>
      <c r="R104" s="173"/>
      <c r="S104" s="178">
        <v>64800</v>
      </c>
      <c r="T104" s="174"/>
      <c r="U104" s="179">
        <f t="shared" si="13"/>
        <v>987</v>
      </c>
      <c r="V104" s="180"/>
      <c r="W104" s="228">
        <f t="shared" si="14"/>
        <v>1.01523</v>
      </c>
    </row>
    <row r="105" spans="1:23" ht="15">
      <c r="A105" s="149"/>
      <c r="B105" s="149" t="s">
        <v>274</v>
      </c>
      <c r="C105" s="167">
        <v>2820</v>
      </c>
      <c r="D105" s="149"/>
      <c r="E105" s="167">
        <v>2016</v>
      </c>
      <c r="F105" s="149"/>
      <c r="G105" s="167">
        <f t="shared" si="21"/>
        <v>804</v>
      </c>
      <c r="H105" s="149"/>
      <c r="I105" s="168">
        <f t="shared" si="22"/>
        <v>1.39881</v>
      </c>
      <c r="J105" s="149"/>
      <c r="K105" s="177">
        <v>2820</v>
      </c>
      <c r="L105" s="177"/>
      <c r="M105" s="177">
        <v>2016</v>
      </c>
      <c r="N105" s="170"/>
      <c r="O105" s="171">
        <f t="shared" si="17"/>
        <v>804</v>
      </c>
      <c r="P105" s="170"/>
      <c r="Q105" s="172">
        <f t="shared" si="18"/>
        <v>1.39881</v>
      </c>
      <c r="R105" s="173"/>
      <c r="S105" s="178">
        <v>3456</v>
      </c>
      <c r="T105" s="174"/>
      <c r="U105" s="179">
        <f t="shared" si="13"/>
        <v>-636</v>
      </c>
      <c r="V105" s="180"/>
      <c r="W105" s="228">
        <f t="shared" si="14"/>
        <v>0.81597</v>
      </c>
    </row>
    <row r="106" spans="1:23" ht="15">
      <c r="A106" s="149"/>
      <c r="B106" s="149" t="s">
        <v>275</v>
      </c>
      <c r="C106" s="167">
        <v>6155.2</v>
      </c>
      <c r="D106" s="149"/>
      <c r="E106" s="167">
        <v>7680</v>
      </c>
      <c r="F106" s="149"/>
      <c r="G106" s="167">
        <f t="shared" si="21"/>
        <v>-1524.8</v>
      </c>
      <c r="H106" s="149"/>
      <c r="I106" s="168">
        <f t="shared" si="22"/>
        <v>0.80146</v>
      </c>
      <c r="J106" s="149"/>
      <c r="K106" s="177">
        <v>6155.2</v>
      </c>
      <c r="L106" s="177"/>
      <c r="M106" s="177">
        <v>7680</v>
      </c>
      <c r="N106" s="170"/>
      <c r="O106" s="171">
        <f t="shared" si="17"/>
        <v>-1524.8</v>
      </c>
      <c r="P106" s="170"/>
      <c r="Q106" s="172">
        <f t="shared" si="18"/>
        <v>0.80146</v>
      </c>
      <c r="R106" s="173"/>
      <c r="S106" s="178">
        <v>13380</v>
      </c>
      <c r="T106" s="174"/>
      <c r="U106" s="179">
        <f t="shared" si="13"/>
        <v>-7224.8</v>
      </c>
      <c r="V106" s="180"/>
      <c r="W106" s="228">
        <f t="shared" si="14"/>
        <v>0.46003</v>
      </c>
    </row>
    <row r="107" spans="1:23" ht="15">
      <c r="A107" s="149"/>
      <c r="B107" s="149" t="s">
        <v>276</v>
      </c>
      <c r="C107" s="167">
        <v>0</v>
      </c>
      <c r="D107" s="149"/>
      <c r="E107" s="167">
        <v>0</v>
      </c>
      <c r="F107" s="149"/>
      <c r="G107" s="167">
        <f t="shared" si="21"/>
        <v>0</v>
      </c>
      <c r="H107" s="149"/>
      <c r="I107" s="168">
        <f t="shared" si="22"/>
        <v>0</v>
      </c>
      <c r="J107" s="149"/>
      <c r="K107" s="177">
        <v>0</v>
      </c>
      <c r="L107" s="177"/>
      <c r="M107" s="177">
        <v>0</v>
      </c>
      <c r="N107" s="170"/>
      <c r="O107" s="171">
        <f t="shared" si="17"/>
        <v>0</v>
      </c>
      <c r="P107" s="170"/>
      <c r="Q107" s="172">
        <f t="shared" si="18"/>
        <v>0</v>
      </c>
      <c r="R107" s="173"/>
      <c r="S107" s="178">
        <v>49000</v>
      </c>
      <c r="T107" s="174"/>
      <c r="U107" s="179">
        <f t="shared" si="13"/>
        <v>-49000</v>
      </c>
      <c r="V107" s="180"/>
      <c r="W107" s="228">
        <f t="shared" si="14"/>
        <v>0</v>
      </c>
    </row>
    <row r="108" spans="1:23" ht="15" hidden="1">
      <c r="A108" s="149"/>
      <c r="B108" s="149" t="s">
        <v>277</v>
      </c>
      <c r="C108" s="167">
        <v>0</v>
      </c>
      <c r="D108" s="149"/>
      <c r="E108" s="167">
        <v>0</v>
      </c>
      <c r="F108" s="149"/>
      <c r="G108" s="167">
        <f t="shared" si="21"/>
        <v>0</v>
      </c>
      <c r="H108" s="149"/>
      <c r="I108" s="168">
        <f t="shared" si="22"/>
        <v>0</v>
      </c>
      <c r="J108" s="149"/>
      <c r="K108" s="177">
        <v>0</v>
      </c>
      <c r="L108" s="177"/>
      <c r="M108" s="177">
        <v>0</v>
      </c>
      <c r="N108" s="170"/>
      <c r="O108" s="171">
        <f t="shared" si="17"/>
        <v>0</v>
      </c>
      <c r="P108" s="170"/>
      <c r="Q108" s="172">
        <f t="shared" si="18"/>
        <v>0</v>
      </c>
      <c r="R108" s="173"/>
      <c r="S108" s="178">
        <v>0</v>
      </c>
      <c r="T108" s="174"/>
      <c r="U108" s="179">
        <f t="shared" si="13"/>
        <v>0</v>
      </c>
      <c r="V108" s="180"/>
      <c r="W108" s="228">
        <f t="shared" si="14"/>
        <v>0</v>
      </c>
    </row>
    <row r="109" spans="1:23" ht="16.5" thickBot="1">
      <c r="A109" s="149"/>
      <c r="B109" s="149" t="s">
        <v>278</v>
      </c>
      <c r="C109" s="167">
        <v>15600</v>
      </c>
      <c r="D109" s="149"/>
      <c r="E109" s="167">
        <v>30490.72</v>
      </c>
      <c r="F109" s="149"/>
      <c r="G109" s="167">
        <f t="shared" si="21"/>
        <v>-14890.72</v>
      </c>
      <c r="H109" s="149"/>
      <c r="I109" s="168">
        <f t="shared" si="22"/>
        <v>0.51163</v>
      </c>
      <c r="J109" s="149"/>
      <c r="K109" s="177">
        <v>15600</v>
      </c>
      <c r="L109" s="177"/>
      <c r="M109" s="177">
        <v>30490.72</v>
      </c>
      <c r="N109" s="170"/>
      <c r="O109" s="171">
        <f t="shared" si="17"/>
        <v>-14890.72</v>
      </c>
      <c r="P109" s="170"/>
      <c r="Q109" s="172">
        <f t="shared" si="18"/>
        <v>0.51163</v>
      </c>
      <c r="R109" s="173"/>
      <c r="S109" s="178">
        <v>52280</v>
      </c>
      <c r="T109" s="174"/>
      <c r="U109" s="179">
        <f aca="true" t="shared" si="23" ref="U109:U172">ROUND((K109-S109),5)</f>
        <v>-36680</v>
      </c>
      <c r="V109" s="180"/>
      <c r="W109" s="228">
        <f aca="true" t="shared" si="24" ref="W109:W172">ROUND(IF(S109=0,IF(K109=0,0,1),K109/S109),5)</f>
        <v>0.29839</v>
      </c>
    </row>
    <row r="110" spans="1:23" ht="16.5" hidden="1" thickBot="1">
      <c r="A110" s="149"/>
      <c r="B110" s="149" t="s">
        <v>279</v>
      </c>
      <c r="C110" s="167">
        <v>0</v>
      </c>
      <c r="D110" s="149"/>
      <c r="E110" s="167">
        <v>0</v>
      </c>
      <c r="F110" s="149"/>
      <c r="G110" s="167">
        <f t="shared" si="21"/>
        <v>0</v>
      </c>
      <c r="H110" s="149"/>
      <c r="I110" s="168">
        <f t="shared" si="22"/>
        <v>0</v>
      </c>
      <c r="J110" s="149"/>
      <c r="K110" s="177">
        <v>0</v>
      </c>
      <c r="L110" s="177"/>
      <c r="M110" s="177">
        <v>0</v>
      </c>
      <c r="N110" s="170"/>
      <c r="O110" s="171">
        <f t="shared" si="17"/>
        <v>0</v>
      </c>
      <c r="P110" s="170"/>
      <c r="Q110" s="172">
        <f t="shared" si="18"/>
        <v>0</v>
      </c>
      <c r="R110" s="173"/>
      <c r="S110" s="178">
        <v>0</v>
      </c>
      <c r="T110" s="174"/>
      <c r="U110" s="188">
        <f t="shared" si="23"/>
        <v>0</v>
      </c>
      <c r="V110" s="180"/>
      <c r="W110" s="229">
        <f t="shared" si="24"/>
        <v>0</v>
      </c>
    </row>
    <row r="111" spans="1:23" ht="16.5" thickBot="1">
      <c r="A111" s="166" t="s">
        <v>280</v>
      </c>
      <c r="B111" s="149"/>
      <c r="C111" s="208">
        <f>ROUND(SUM(C44:C110),5)</f>
        <v>1125580.83</v>
      </c>
      <c r="D111" s="149"/>
      <c r="E111" s="208">
        <f>ROUND(SUM(E44:E110),5)</f>
        <v>1539848.39</v>
      </c>
      <c r="F111" s="149"/>
      <c r="G111" s="208">
        <f t="shared" si="21"/>
        <v>-414267.56</v>
      </c>
      <c r="H111" s="149"/>
      <c r="I111" s="209">
        <f t="shared" si="22"/>
        <v>0.73097</v>
      </c>
      <c r="J111" s="149"/>
      <c r="K111" s="210">
        <f>ROUND(SUM(K44:K110),5)</f>
        <v>1125580.83</v>
      </c>
      <c r="L111" s="191"/>
      <c r="M111" s="211">
        <f>ROUND(SUM(M44:M110),5)</f>
        <v>1539848.39</v>
      </c>
      <c r="N111" s="193"/>
      <c r="O111" s="212">
        <f aca="true" t="shared" si="25" ref="O111:O112">ROUND((K111-M111),5)</f>
        <v>-414267.56</v>
      </c>
      <c r="P111" s="193"/>
      <c r="Q111" s="213">
        <f aca="true" t="shared" si="26" ref="Q111:Q112">ROUND(IF(M111=0,IF(K111=0,0,1),K111/M111),5)</f>
        <v>0.73097</v>
      </c>
      <c r="R111" s="196"/>
      <c r="S111" s="214">
        <f>ROUND(SUM(S44:S110),5)</f>
        <v>2767257.19</v>
      </c>
      <c r="T111" s="198"/>
      <c r="U111" s="215">
        <f t="shared" si="23"/>
        <v>-1641676.36</v>
      </c>
      <c r="V111" s="180"/>
      <c r="W111" s="230">
        <f t="shared" si="24"/>
        <v>0.40675</v>
      </c>
    </row>
    <row r="112" spans="1:23" s="222" customFormat="1" ht="30" customHeight="1" thickBot="1">
      <c r="A112" s="166" t="s">
        <v>64</v>
      </c>
      <c r="B112" s="149"/>
      <c r="C112" s="216">
        <f>ROUND(C43-C111,5)</f>
        <v>-254700.63</v>
      </c>
      <c r="D112" s="166"/>
      <c r="E112" s="216">
        <f>ROUND(E43-E111,5)</f>
        <v>67802.72</v>
      </c>
      <c r="F112" s="166"/>
      <c r="G112" s="216">
        <f t="shared" si="21"/>
        <v>-322503.35</v>
      </c>
      <c r="H112" s="166"/>
      <c r="I112" s="217">
        <f t="shared" si="22"/>
        <v>-3.7565</v>
      </c>
      <c r="J112" s="166"/>
      <c r="K112" s="218">
        <f>ROUND(K43-K111,5)</f>
        <v>107178.37</v>
      </c>
      <c r="L112" s="191"/>
      <c r="M112" s="218">
        <f>ROUND(M43-M111,5)</f>
        <v>67802.72</v>
      </c>
      <c r="N112" s="193"/>
      <c r="O112" s="219">
        <f t="shared" si="25"/>
        <v>39375.65</v>
      </c>
      <c r="P112" s="193"/>
      <c r="Q112" s="220">
        <f t="shared" si="26"/>
        <v>1.58074</v>
      </c>
      <c r="R112" s="196"/>
      <c r="S112" s="221">
        <f>ROUND(S43-S111,5)</f>
        <v>0</v>
      </c>
      <c r="T112" s="198"/>
      <c r="U112" s="207">
        <f t="shared" si="23"/>
        <v>107178.37</v>
      </c>
      <c r="V112" s="200"/>
      <c r="W112" s="206">
        <f t="shared" si="24"/>
        <v>1</v>
      </c>
    </row>
    <row r="113" spans="3:21" s="226" customFormat="1" ht="16.5" thickTop="1">
      <c r="C113" s="223"/>
      <c r="D113" s="223"/>
      <c r="E113" s="223"/>
      <c r="F113" s="223"/>
      <c r="G113" s="223"/>
      <c r="H113" s="223"/>
      <c r="I113" s="223"/>
      <c r="J113" s="223"/>
      <c r="K113" s="224"/>
      <c r="L113" s="224"/>
      <c r="M113" s="224"/>
      <c r="N113" s="223"/>
      <c r="O113" s="148"/>
      <c r="P113" s="223"/>
      <c r="Q113" s="223"/>
      <c r="R113" s="223"/>
      <c r="S113" s="223"/>
      <c r="T113" s="223"/>
      <c r="U113" s="225"/>
    </row>
  </sheetData>
  <mergeCells count="6">
    <mergeCell ref="A1:W1"/>
    <mergeCell ref="A2:W2"/>
    <mergeCell ref="A3:W3"/>
    <mergeCell ref="U5:W5"/>
    <mergeCell ref="K6:Q6"/>
    <mergeCell ref="S6:W6"/>
  </mergeCells>
  <printOptions horizontalCentered="1"/>
  <pageMargins left="0.2" right="0.2" top="0.75" bottom="0.5" header="0.5" footer="0.3"/>
  <pageSetup horizontalDpi="600" verticalDpi="600" orientation="portrait" scale="60" r:id="rId1"/>
  <headerFooter>
    <oddHeader>&amp;R&amp;"Arial,Bold"&amp;12&amp;UEXHIBIT B</oddHeader>
    <oddFooter>&amp;CPage &amp;P of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workbookViewId="0" topLeftCell="A1">
      <selection activeCell="J50" sqref="J50"/>
    </sheetView>
  </sheetViews>
  <sheetFormatPr defaultColWidth="9.140625" defaultRowHeight="15"/>
  <cols>
    <col min="1" max="1" width="32.7109375" style="0" customWidth="1"/>
    <col min="2" max="2" width="10.8515625" style="0" customWidth="1"/>
    <col min="3" max="3" width="25.00390625" style="0" customWidth="1"/>
    <col min="4" max="4" width="13.28125" style="0" customWidth="1"/>
    <col min="5" max="5" width="15.57421875" style="0" customWidth="1"/>
    <col min="6" max="6" width="14.00390625" style="0" customWidth="1"/>
    <col min="7" max="7" width="15.8515625" style="0" customWidth="1"/>
    <col min="8" max="8" width="16.421875" style="0" customWidth="1"/>
  </cols>
  <sheetData>
    <row r="1" spans="1:8" ht="18">
      <c r="A1" s="112" t="s">
        <v>93</v>
      </c>
      <c r="B1" s="112"/>
      <c r="C1" s="112"/>
      <c r="D1" s="112"/>
      <c r="E1" s="112"/>
      <c r="F1" s="112"/>
      <c r="G1" s="112"/>
      <c r="H1" s="112"/>
    </row>
    <row r="2" spans="1:8" ht="18">
      <c r="A2" s="112" t="s">
        <v>157</v>
      </c>
      <c r="B2" s="112"/>
      <c r="C2" s="112"/>
      <c r="D2" s="112"/>
      <c r="E2" s="112"/>
      <c r="F2" s="112"/>
      <c r="G2" s="112"/>
      <c r="H2" s="112"/>
    </row>
    <row r="3" spans="1:8" ht="15.75" customHeight="1">
      <c r="A3" s="113">
        <f>+'EXH A-SFP'!A3:E3</f>
        <v>41670</v>
      </c>
      <c r="B3" s="113"/>
      <c r="C3" s="113"/>
      <c r="D3" s="113"/>
      <c r="E3" s="113"/>
      <c r="F3" s="113"/>
      <c r="G3" s="113"/>
      <c r="H3" s="113"/>
    </row>
    <row r="4" spans="1:8" s="29" customFormat="1" ht="15.75" customHeight="1">
      <c r="A4" s="65"/>
      <c r="B4" s="65"/>
      <c r="C4" s="65"/>
      <c r="D4" s="65"/>
      <c r="E4" s="65"/>
      <c r="F4" s="65"/>
      <c r="G4" s="65"/>
      <c r="H4" s="65"/>
    </row>
    <row r="5" spans="1:8" s="29" customFormat="1" ht="15.75" customHeight="1">
      <c r="A5" s="65"/>
      <c r="B5" s="65"/>
      <c r="C5" s="65"/>
      <c r="D5" s="65"/>
      <c r="E5" s="65"/>
      <c r="F5" s="65"/>
      <c r="G5" s="65"/>
      <c r="H5" s="65"/>
    </row>
    <row r="6" spans="1:8" ht="15.75" thickBot="1">
      <c r="A6" s="30"/>
      <c r="B6" s="30"/>
      <c r="C6" s="40"/>
      <c r="D6" s="30"/>
      <c r="E6" s="30"/>
      <c r="F6" s="30"/>
      <c r="G6" s="30"/>
      <c r="H6" s="30"/>
    </row>
    <row r="7" spans="1:8" ht="15.75">
      <c r="A7" s="124" t="s">
        <v>94</v>
      </c>
      <c r="B7" s="43" t="s">
        <v>94</v>
      </c>
      <c r="C7" s="42" t="s">
        <v>94</v>
      </c>
      <c r="D7" s="41" t="s">
        <v>95</v>
      </c>
      <c r="E7" s="43" t="s">
        <v>94</v>
      </c>
      <c r="F7" s="41" t="s">
        <v>96</v>
      </c>
      <c r="G7" s="41" t="s">
        <v>97</v>
      </c>
      <c r="H7" s="44"/>
    </row>
    <row r="8" spans="1:8" ht="15.75">
      <c r="A8" s="125" t="s">
        <v>99</v>
      </c>
      <c r="B8" s="33" t="s">
        <v>100</v>
      </c>
      <c r="C8" s="90" t="s">
        <v>101</v>
      </c>
      <c r="D8" s="71" t="s">
        <v>102</v>
      </c>
      <c r="E8" s="33" t="s">
        <v>103</v>
      </c>
      <c r="F8" s="71" t="s">
        <v>102</v>
      </c>
      <c r="G8" s="71" t="s">
        <v>104</v>
      </c>
      <c r="H8" s="45"/>
    </row>
    <row r="9" spans="1:8" ht="15.75">
      <c r="A9" s="126"/>
      <c r="B9" s="34"/>
      <c r="C9" s="93"/>
      <c r="D9" s="72" t="s">
        <v>94</v>
      </c>
      <c r="E9" s="34"/>
      <c r="F9" s="71" t="s">
        <v>94</v>
      </c>
      <c r="G9" s="71" t="s">
        <v>105</v>
      </c>
      <c r="H9" s="127" t="s">
        <v>98</v>
      </c>
    </row>
    <row r="10" spans="1:8" s="68" customFormat="1" ht="15.75">
      <c r="A10" s="47"/>
      <c r="B10" s="70"/>
      <c r="C10" s="90"/>
      <c r="D10" s="71"/>
      <c r="E10" s="90"/>
      <c r="F10" s="69"/>
      <c r="G10" s="70"/>
      <c r="H10" s="45"/>
    </row>
    <row r="11" spans="1:8" ht="15.75">
      <c r="A11" s="47" t="s">
        <v>107</v>
      </c>
      <c r="B11" s="102" t="s">
        <v>106</v>
      </c>
      <c r="C11" s="91" t="s">
        <v>94</v>
      </c>
      <c r="D11" s="76">
        <v>33111</v>
      </c>
      <c r="E11" s="97"/>
      <c r="F11" s="74"/>
      <c r="G11" s="121"/>
      <c r="H11" s="119">
        <f>106953+235</f>
        <v>107188</v>
      </c>
    </row>
    <row r="12" spans="1:8" ht="15.75">
      <c r="A12" s="51" t="s">
        <v>94</v>
      </c>
      <c r="B12" s="107" t="s">
        <v>94</v>
      </c>
      <c r="C12" s="91" t="s">
        <v>94</v>
      </c>
      <c r="D12" s="76" t="s">
        <v>94</v>
      </c>
      <c r="E12" s="97"/>
      <c r="F12" s="83"/>
      <c r="G12" s="122"/>
      <c r="H12" s="49" t="s">
        <v>94</v>
      </c>
    </row>
    <row r="13" spans="1:8" ht="15.75">
      <c r="A13" s="47"/>
      <c r="B13" s="100"/>
      <c r="C13" s="89" t="s">
        <v>94</v>
      </c>
      <c r="D13" s="78"/>
      <c r="E13" s="95" t="s">
        <v>94</v>
      </c>
      <c r="F13" s="79"/>
      <c r="G13" s="80"/>
      <c r="H13" s="52" t="s">
        <v>94</v>
      </c>
    </row>
    <row r="14" spans="1:8" ht="15.75">
      <c r="A14" s="47" t="s">
        <v>107</v>
      </c>
      <c r="B14" s="102" t="s">
        <v>108</v>
      </c>
      <c r="C14" s="91"/>
      <c r="D14" s="76">
        <v>38237</v>
      </c>
      <c r="E14" s="97"/>
      <c r="F14" s="74"/>
      <c r="G14" s="82">
        <v>0.0045</v>
      </c>
      <c r="H14" s="120">
        <v>70438</v>
      </c>
    </row>
    <row r="15" spans="1:8" ht="15.75">
      <c r="A15" s="51" t="s">
        <v>94</v>
      </c>
      <c r="B15" s="107" t="s">
        <v>94</v>
      </c>
      <c r="C15" s="92" t="s">
        <v>94</v>
      </c>
      <c r="D15" s="86"/>
      <c r="E15" s="94" t="s">
        <v>94</v>
      </c>
      <c r="F15" s="83"/>
      <c r="G15" s="87"/>
      <c r="H15" s="53" t="s">
        <v>94</v>
      </c>
    </row>
    <row r="16" spans="1:8" ht="15.75">
      <c r="A16" s="48" t="s">
        <v>94</v>
      </c>
      <c r="B16" s="77"/>
      <c r="C16" s="31" t="s">
        <v>94</v>
      </c>
      <c r="D16" s="69" t="s">
        <v>94</v>
      </c>
      <c r="E16" s="90"/>
      <c r="F16" s="32"/>
      <c r="G16" s="109" t="s">
        <v>109</v>
      </c>
      <c r="H16" s="66">
        <f>SUM(H11:H15)</f>
        <v>177626</v>
      </c>
    </row>
    <row r="17" spans="1:8" ht="15.75">
      <c r="A17" s="48" t="s">
        <v>111</v>
      </c>
      <c r="B17" s="75" t="s">
        <v>110</v>
      </c>
      <c r="C17" s="81"/>
      <c r="D17" s="76"/>
      <c r="E17" s="97"/>
      <c r="F17" s="74"/>
      <c r="G17" s="82"/>
      <c r="H17" s="49"/>
    </row>
    <row r="18" spans="1:8" ht="15.75">
      <c r="A18" s="48" t="s">
        <v>160</v>
      </c>
      <c r="B18" s="75" t="s">
        <v>106</v>
      </c>
      <c r="C18" s="81" t="s">
        <v>112</v>
      </c>
      <c r="D18" s="76">
        <v>35910</v>
      </c>
      <c r="E18" s="138" t="s">
        <v>113</v>
      </c>
      <c r="F18" s="76">
        <v>42850</v>
      </c>
      <c r="G18" s="82"/>
      <c r="H18" s="49">
        <v>28303</v>
      </c>
    </row>
    <row r="19" spans="1:8" ht="15.75">
      <c r="A19" s="50"/>
      <c r="B19" s="85" t="s">
        <v>94</v>
      </c>
      <c r="C19" s="84"/>
      <c r="D19" s="85"/>
      <c r="E19" s="94"/>
      <c r="F19" s="83"/>
      <c r="G19" s="105"/>
      <c r="H19" s="53" t="s">
        <v>115</v>
      </c>
    </row>
    <row r="20" spans="1:8" ht="15.75">
      <c r="A20" s="48"/>
      <c r="B20" s="75"/>
      <c r="C20" s="81"/>
      <c r="D20" s="37"/>
      <c r="E20" s="96"/>
      <c r="F20" s="88"/>
      <c r="G20" s="123" t="s">
        <v>154</v>
      </c>
      <c r="H20" s="54">
        <f>+H16+H18</f>
        <v>205929</v>
      </c>
    </row>
    <row r="21" spans="1:8" ht="15.75">
      <c r="A21" s="50"/>
      <c r="B21" s="85"/>
      <c r="C21" s="84"/>
      <c r="D21" s="83"/>
      <c r="E21" s="94"/>
      <c r="F21" s="98"/>
      <c r="G21" s="103"/>
      <c r="H21" s="53"/>
    </row>
    <row r="22" spans="1:8" ht="15.75">
      <c r="A22" s="46" t="s">
        <v>121</v>
      </c>
      <c r="B22" s="77"/>
      <c r="C22" s="100"/>
      <c r="D22" s="77"/>
      <c r="E22" s="35"/>
      <c r="F22" s="79"/>
      <c r="G22" s="101"/>
      <c r="H22" s="52"/>
    </row>
    <row r="23" spans="1:8" ht="15.75">
      <c r="A23" s="51" t="s">
        <v>122</v>
      </c>
      <c r="B23" s="85" t="s">
        <v>123</v>
      </c>
      <c r="C23" s="107" t="s">
        <v>94</v>
      </c>
      <c r="D23" s="86">
        <v>37125</v>
      </c>
      <c r="E23" s="107" t="s">
        <v>124</v>
      </c>
      <c r="F23" s="86">
        <v>41965</v>
      </c>
      <c r="G23" s="105">
        <v>0.005</v>
      </c>
      <c r="H23" s="53">
        <v>76026</v>
      </c>
    </row>
    <row r="24" spans="1:8" ht="15.75">
      <c r="A24" s="47"/>
      <c r="B24" s="91"/>
      <c r="C24" s="75"/>
      <c r="D24" s="74"/>
      <c r="E24" s="96"/>
      <c r="F24" s="97"/>
      <c r="G24" s="130" t="s">
        <v>155</v>
      </c>
      <c r="H24" s="54">
        <f>SUM(H22:H23)</f>
        <v>76026</v>
      </c>
    </row>
    <row r="25" spans="1:8" ht="15.75">
      <c r="A25" s="51"/>
      <c r="B25" s="107"/>
      <c r="C25" s="85"/>
      <c r="D25" s="85"/>
      <c r="E25" s="107"/>
      <c r="F25" s="86"/>
      <c r="G25" s="105"/>
      <c r="H25" s="53"/>
    </row>
    <row r="26" spans="1:8" ht="15.75">
      <c r="A26" s="47" t="s">
        <v>125</v>
      </c>
      <c r="B26" s="102"/>
      <c r="C26" s="75" t="s">
        <v>126</v>
      </c>
      <c r="D26" s="76">
        <v>34681</v>
      </c>
      <c r="E26" s="75" t="s">
        <v>127</v>
      </c>
      <c r="F26" s="104">
        <v>41748</v>
      </c>
      <c r="G26" s="82">
        <v>0.006</v>
      </c>
      <c r="H26" s="49">
        <v>87232</v>
      </c>
    </row>
    <row r="27" spans="1:8" ht="15.75">
      <c r="A27" s="47" t="s">
        <v>128</v>
      </c>
      <c r="B27" s="75" t="s">
        <v>129</v>
      </c>
      <c r="C27" s="75" t="s">
        <v>130</v>
      </c>
      <c r="D27" s="55" t="s">
        <v>94</v>
      </c>
      <c r="E27" s="75" t="s">
        <v>94</v>
      </c>
      <c r="F27" s="55"/>
      <c r="G27" s="82"/>
      <c r="H27" s="128"/>
    </row>
    <row r="28" spans="1:8" ht="15.75">
      <c r="A28" s="51" t="s">
        <v>131</v>
      </c>
      <c r="B28" s="85"/>
      <c r="C28" s="85"/>
      <c r="D28" s="85"/>
      <c r="E28" s="85"/>
      <c r="F28" s="85"/>
      <c r="G28" s="105"/>
      <c r="H28" s="53"/>
    </row>
    <row r="29" spans="1:8" ht="15.75">
      <c r="A29" s="47" t="s">
        <v>132</v>
      </c>
      <c r="B29" s="75" t="s">
        <v>129</v>
      </c>
      <c r="C29" s="75" t="s">
        <v>126</v>
      </c>
      <c r="D29" s="76">
        <v>34800</v>
      </c>
      <c r="E29" s="75" t="s">
        <v>133</v>
      </c>
      <c r="F29" s="76">
        <v>41651</v>
      </c>
      <c r="G29" s="82">
        <v>0.001</v>
      </c>
      <c r="H29" s="49">
        <v>29477</v>
      </c>
    </row>
    <row r="30" spans="1:8" ht="15.75">
      <c r="A30" s="47" t="s">
        <v>134</v>
      </c>
      <c r="B30" s="75"/>
      <c r="C30" s="75" t="s">
        <v>130</v>
      </c>
      <c r="D30" s="75"/>
      <c r="E30" s="75"/>
      <c r="F30" s="75"/>
      <c r="G30" s="82"/>
      <c r="H30" s="49"/>
    </row>
    <row r="31" spans="1:8" ht="15.75">
      <c r="A31" s="56">
        <v>1139344558</v>
      </c>
      <c r="B31" s="85"/>
      <c r="C31" s="85"/>
      <c r="D31" s="85"/>
      <c r="E31" s="85"/>
      <c r="F31" s="85"/>
      <c r="G31" s="105"/>
      <c r="H31" s="53"/>
    </row>
    <row r="32" spans="1:8" ht="15.75">
      <c r="A32" s="47" t="s">
        <v>121</v>
      </c>
      <c r="B32" s="102" t="s">
        <v>129</v>
      </c>
      <c r="C32" s="75" t="s">
        <v>126</v>
      </c>
      <c r="D32" s="106">
        <v>35753</v>
      </c>
      <c r="E32" s="75" t="s">
        <v>124</v>
      </c>
      <c r="F32" s="76">
        <v>41658</v>
      </c>
      <c r="G32" s="82">
        <v>0.0065</v>
      </c>
      <c r="H32" s="49">
        <v>22721</v>
      </c>
    </row>
    <row r="33" spans="1:8" ht="15.75">
      <c r="A33" s="47" t="s">
        <v>135</v>
      </c>
      <c r="B33" s="102"/>
      <c r="C33" s="75" t="s">
        <v>130</v>
      </c>
      <c r="D33" s="75"/>
      <c r="E33" s="75"/>
      <c r="F33" s="75"/>
      <c r="G33" s="82"/>
      <c r="H33" s="49"/>
    </row>
    <row r="34" spans="1:8" ht="15.75">
      <c r="A34" s="56">
        <v>17915435261</v>
      </c>
      <c r="B34" s="107"/>
      <c r="C34" s="85"/>
      <c r="D34" s="85"/>
      <c r="E34" s="85"/>
      <c r="F34" s="85"/>
      <c r="G34" s="105"/>
      <c r="H34" s="53"/>
    </row>
    <row r="35" spans="1:8" ht="15.75">
      <c r="A35" s="47" t="s">
        <v>136</v>
      </c>
      <c r="B35" s="75" t="s">
        <v>129</v>
      </c>
      <c r="C35" s="75" t="s">
        <v>126</v>
      </c>
      <c r="D35" s="76">
        <v>35743</v>
      </c>
      <c r="E35" s="75" t="s">
        <v>127</v>
      </c>
      <c r="F35" s="104">
        <v>41651</v>
      </c>
      <c r="G35" s="82">
        <v>0.009</v>
      </c>
      <c r="H35" s="49">
        <v>85537</v>
      </c>
    </row>
    <row r="36" spans="1:8" ht="15.75">
      <c r="A36" s="47" t="s">
        <v>137</v>
      </c>
      <c r="B36" s="75"/>
      <c r="C36" s="75" t="s">
        <v>130</v>
      </c>
      <c r="D36" s="76" t="s">
        <v>94</v>
      </c>
      <c r="E36" s="75" t="s">
        <v>94</v>
      </c>
      <c r="F36" s="76" t="s">
        <v>94</v>
      </c>
      <c r="G36" s="82" t="s">
        <v>94</v>
      </c>
      <c r="H36" s="49" t="s">
        <v>94</v>
      </c>
    </row>
    <row r="37" spans="1:8" ht="15.75">
      <c r="A37" s="56">
        <v>8097108958</v>
      </c>
      <c r="B37" s="85"/>
      <c r="C37" s="85"/>
      <c r="D37" s="85"/>
      <c r="E37" s="85"/>
      <c r="F37" s="85"/>
      <c r="G37" s="105"/>
      <c r="H37" s="53" t="s">
        <v>94</v>
      </c>
    </row>
    <row r="38" spans="1:8" ht="15.75">
      <c r="A38" s="47" t="s">
        <v>111</v>
      </c>
      <c r="B38" s="75" t="s">
        <v>123</v>
      </c>
      <c r="C38" s="75" t="s">
        <v>126</v>
      </c>
      <c r="D38" s="76">
        <v>35972</v>
      </c>
      <c r="E38" s="75" t="s">
        <v>138</v>
      </c>
      <c r="F38" s="76">
        <v>41595</v>
      </c>
      <c r="G38" s="82">
        <v>0.0075</v>
      </c>
      <c r="H38" s="49">
        <v>23171</v>
      </c>
    </row>
    <row r="39" spans="1:8" ht="15.75">
      <c r="A39" s="51" t="s">
        <v>114</v>
      </c>
      <c r="B39" s="85"/>
      <c r="C39" s="85" t="s">
        <v>130</v>
      </c>
      <c r="D39" s="86">
        <v>38062</v>
      </c>
      <c r="E39" s="85" t="s">
        <v>138</v>
      </c>
      <c r="F39" s="86">
        <v>41599</v>
      </c>
      <c r="G39" s="105">
        <v>0.0045</v>
      </c>
      <c r="H39" s="53">
        <v>35020</v>
      </c>
    </row>
    <row r="40" spans="1:8" ht="15.75">
      <c r="A40" s="47" t="s">
        <v>139</v>
      </c>
      <c r="B40" s="75" t="s">
        <v>129</v>
      </c>
      <c r="C40" s="75" t="s">
        <v>126</v>
      </c>
      <c r="D40" s="76">
        <v>38227</v>
      </c>
      <c r="E40" s="75" t="s">
        <v>133</v>
      </c>
      <c r="F40" s="76">
        <v>41642</v>
      </c>
      <c r="G40" s="82">
        <v>0.0015</v>
      </c>
      <c r="H40" s="49">
        <v>10937</v>
      </c>
    </row>
    <row r="41" spans="1:8" ht="15.75">
      <c r="A41" s="47" t="s">
        <v>140</v>
      </c>
      <c r="B41" s="75"/>
      <c r="C41" s="75" t="s">
        <v>130</v>
      </c>
      <c r="D41" s="75"/>
      <c r="E41" s="75"/>
      <c r="F41" s="75"/>
      <c r="G41" s="82"/>
      <c r="H41" s="49"/>
    </row>
    <row r="42" spans="1:8" ht="15.75">
      <c r="A42" s="51" t="s">
        <v>141</v>
      </c>
      <c r="B42" s="85"/>
      <c r="C42" s="85"/>
      <c r="D42" s="85"/>
      <c r="E42" s="85"/>
      <c r="F42" s="85"/>
      <c r="G42" s="105"/>
      <c r="H42" s="53"/>
    </row>
    <row r="43" spans="1:8" ht="15.75">
      <c r="A43" s="47" t="s">
        <v>142</v>
      </c>
      <c r="B43" s="75" t="s">
        <v>123</v>
      </c>
      <c r="C43" s="75" t="s">
        <v>126</v>
      </c>
      <c r="D43" s="76">
        <v>38295</v>
      </c>
      <c r="E43" s="75" t="s">
        <v>143</v>
      </c>
      <c r="F43" s="76">
        <v>41762</v>
      </c>
      <c r="G43" s="82">
        <v>0.004</v>
      </c>
      <c r="H43" s="49">
        <v>98336</v>
      </c>
    </row>
    <row r="44" spans="1:8" ht="15.75">
      <c r="A44" s="47" t="s">
        <v>144</v>
      </c>
      <c r="B44" s="75"/>
      <c r="C44" s="75" t="s">
        <v>130</v>
      </c>
      <c r="D44" s="75"/>
      <c r="E44" s="75"/>
      <c r="F44" s="75"/>
      <c r="G44" s="82"/>
      <c r="H44" s="49"/>
    </row>
    <row r="45" spans="1:8" ht="15.75">
      <c r="A45" s="51" t="s">
        <v>145</v>
      </c>
      <c r="B45" s="85"/>
      <c r="C45" s="85"/>
      <c r="D45" s="85"/>
      <c r="E45" s="85"/>
      <c r="F45" s="85"/>
      <c r="G45" s="105"/>
      <c r="H45" s="53"/>
    </row>
    <row r="46" spans="1:8" ht="15.75">
      <c r="A46" s="57" t="s">
        <v>146</v>
      </c>
      <c r="B46" s="75" t="s">
        <v>147</v>
      </c>
      <c r="C46" s="75" t="s">
        <v>148</v>
      </c>
      <c r="D46" s="76">
        <v>38240</v>
      </c>
      <c r="E46" s="75" t="s">
        <v>94</v>
      </c>
      <c r="F46" s="76" t="s">
        <v>94</v>
      </c>
      <c r="G46" s="82" t="s">
        <v>149</v>
      </c>
      <c r="H46" s="49">
        <v>4887</v>
      </c>
    </row>
    <row r="47" spans="1:8" ht="15.75">
      <c r="A47" s="57" t="s">
        <v>150</v>
      </c>
      <c r="B47" s="75" t="s">
        <v>151</v>
      </c>
      <c r="C47" s="75" t="s">
        <v>152</v>
      </c>
      <c r="D47" s="76" t="s">
        <v>94</v>
      </c>
      <c r="E47" s="75" t="s">
        <v>94</v>
      </c>
      <c r="F47" s="76" t="s">
        <v>94</v>
      </c>
      <c r="G47" s="82">
        <v>0.0025</v>
      </c>
      <c r="H47" s="58" t="s">
        <v>94</v>
      </c>
    </row>
    <row r="48" spans="1:8" ht="15.75">
      <c r="A48" s="59" t="s">
        <v>94</v>
      </c>
      <c r="B48" s="85" t="s">
        <v>94</v>
      </c>
      <c r="C48" s="85" t="s">
        <v>153</v>
      </c>
      <c r="D48" s="86"/>
      <c r="E48" s="85"/>
      <c r="F48" s="86"/>
      <c r="G48" s="105"/>
      <c r="H48" s="129" t="s">
        <v>94</v>
      </c>
    </row>
    <row r="49" spans="1:8" ht="21" customHeight="1">
      <c r="A49" s="110"/>
      <c r="B49" s="36"/>
      <c r="C49" s="73"/>
      <c r="D49" s="38"/>
      <c r="E49" s="115"/>
      <c r="F49" s="99"/>
      <c r="G49" s="131" t="s">
        <v>156</v>
      </c>
      <c r="H49" s="67">
        <f>SUM(H26:H48)</f>
        <v>397318</v>
      </c>
    </row>
    <row r="50" spans="1:8" s="68" customFormat="1" ht="28.5" customHeight="1">
      <c r="A50" s="50"/>
      <c r="B50" s="85"/>
      <c r="C50" s="92"/>
      <c r="D50" s="83"/>
      <c r="E50" s="72"/>
      <c r="F50" s="83"/>
      <c r="G50" s="130" t="s">
        <v>159</v>
      </c>
      <c r="H50" s="135">
        <f>+H20+H24+H49</f>
        <v>679273</v>
      </c>
    </row>
    <row r="51" spans="1:8" s="68" customFormat="1" ht="22.5" customHeight="1">
      <c r="A51" s="48"/>
      <c r="B51" s="75"/>
      <c r="C51" s="91"/>
      <c r="D51" s="83"/>
      <c r="E51" s="116"/>
      <c r="F51" s="38"/>
      <c r="G51" s="117"/>
      <c r="H51" s="111"/>
    </row>
    <row r="52" spans="1:8" ht="15.75">
      <c r="A52" s="114" t="s">
        <v>117</v>
      </c>
      <c r="B52" s="77" t="s">
        <v>116</v>
      </c>
      <c r="C52" s="100" t="s">
        <v>119</v>
      </c>
      <c r="D52" s="78">
        <v>32484</v>
      </c>
      <c r="E52" s="79"/>
      <c r="F52" s="79"/>
      <c r="G52" s="118" t="s">
        <v>70</v>
      </c>
      <c r="H52" s="137">
        <f>40000+7689</f>
        <v>47689</v>
      </c>
    </row>
    <row r="53" spans="1:8" ht="15.75">
      <c r="A53" s="50" t="s">
        <v>120</v>
      </c>
      <c r="B53" s="85" t="s">
        <v>118</v>
      </c>
      <c r="C53" s="107"/>
      <c r="D53" s="85"/>
      <c r="E53" s="83"/>
      <c r="F53" s="83"/>
      <c r="G53" s="105" t="s">
        <v>94</v>
      </c>
      <c r="H53" s="132"/>
    </row>
    <row r="54" spans="1:8" ht="22.5" customHeight="1" thickBot="1">
      <c r="A54" s="48"/>
      <c r="B54" s="97"/>
      <c r="C54" s="91"/>
      <c r="D54" s="97"/>
      <c r="E54" s="96"/>
      <c r="F54" s="97"/>
      <c r="G54" s="130" t="s">
        <v>158</v>
      </c>
      <c r="H54" s="139">
        <f>+H50+H52</f>
        <v>726962</v>
      </c>
    </row>
    <row r="55" spans="1:8" ht="17.25" thickBot="1" thickTop="1">
      <c r="A55" s="60"/>
      <c r="B55" s="61"/>
      <c r="C55" s="62"/>
      <c r="D55" s="61"/>
      <c r="E55" s="61"/>
      <c r="F55" s="61"/>
      <c r="G55" s="63"/>
      <c r="H55" s="64"/>
    </row>
    <row r="56" ht="15">
      <c r="H56" s="39"/>
    </row>
    <row r="57" ht="15">
      <c r="H57" s="39"/>
    </row>
  </sheetData>
  <mergeCells count="3">
    <mergeCell ref="A1:H1"/>
    <mergeCell ref="A2:H2"/>
    <mergeCell ref="A3:H3"/>
  </mergeCells>
  <hyperlinks>
    <hyperlink ref="H20" r:id="rId1" display="Sum@"/>
  </hyperlinks>
  <printOptions horizontalCentered="1"/>
  <pageMargins left="0.45" right="0.45" top="0.75" bottom="0.5" header="0.3" footer="0.3"/>
  <pageSetup fitToHeight="1" fitToWidth="1" horizontalDpi="600" verticalDpi="600" orientation="portrait" scale="67" r:id="rId2"/>
  <headerFooter>
    <oddHeader>&amp;R&amp;"Arial,Bold"&amp;12&amp;USCHEDULE A-1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Manager</dc:creator>
  <cp:keywords/>
  <dc:description/>
  <cp:lastModifiedBy>Business Manager</cp:lastModifiedBy>
  <cp:lastPrinted>2014-02-20T22:22:53Z</cp:lastPrinted>
  <dcterms:created xsi:type="dcterms:W3CDTF">2014-02-20T01:05:56Z</dcterms:created>
  <dcterms:modified xsi:type="dcterms:W3CDTF">2014-02-20T22:25:33Z</dcterms:modified>
  <cp:category/>
  <cp:version/>
  <cp:contentType/>
  <cp:contentStatus/>
</cp:coreProperties>
</file>